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YOUR JOBS" sheetId="3" r:id="rId1"/>
    <sheet name="Budget" sheetId="2" r:id="rId2"/>
    <sheet name="ALL JOBS" sheetId="4" r:id="rId3"/>
    <sheet name="Sheet1" sheetId="5" state="hidden" r:id="rId4"/>
  </sheets>
  <definedNames>
    <definedName name="JOBS">'ALL JOBS'!$21:$35</definedName>
    <definedName name="_xlnm.Print_Area" localSheetId="2">'ALL JOBS'!$A$1:$H$88</definedName>
    <definedName name="_xlnm.Print_Area" localSheetId="1">Budget!$A$1:$E$43</definedName>
    <definedName name="_xlnm.Print_Area" localSheetId="0">'YOUR JOBS'!$A$1:$AK$20</definedName>
    <definedName name="_xlnm.Print_Titles" localSheetId="2">'ALL JOBS'!$1:$8</definedName>
  </definedNames>
  <calcPr calcId="124519"/>
</workbook>
</file>

<file path=xl/calcChain.xml><?xml version="1.0" encoding="utf-8"?>
<calcChain xmlns="http://schemas.openxmlformats.org/spreadsheetml/2006/main">
  <c r="D93" i="3"/>
  <c r="B29" i="2"/>
  <c r="F78" i="4"/>
  <c r="B18" i="2"/>
  <c r="H47" i="4" l="1"/>
  <c r="A71" l="1"/>
  <c r="A70"/>
  <c r="A69"/>
  <c r="A68"/>
  <c r="A46"/>
  <c r="H51"/>
  <c r="H45"/>
  <c r="J45"/>
  <c r="H56" l="1"/>
  <c r="H55"/>
  <c r="H54"/>
  <c r="H53"/>
  <c r="H52"/>
  <c r="H50"/>
  <c r="H49"/>
  <c r="H48"/>
  <c r="H37" l="1"/>
  <c r="H38"/>
  <c r="K69"/>
  <c r="K68"/>
  <c r="H71"/>
  <c r="H70"/>
  <c r="H69"/>
  <c r="H68"/>
  <c r="H67"/>
  <c r="H66"/>
  <c r="H65"/>
  <c r="H64"/>
  <c r="H63"/>
  <c r="H62"/>
  <c r="H61"/>
  <c r="H60"/>
  <c r="H59"/>
  <c r="H58"/>
  <c r="H57"/>
  <c r="H44"/>
  <c r="H42"/>
  <c r="H43" l="1"/>
  <c r="H41" l="1"/>
  <c r="K70" l="1"/>
  <c r="D4" i="5"/>
  <c r="E4" s="1"/>
  <c r="H17" i="4"/>
  <c r="H18" l="1"/>
  <c r="H16"/>
  <c r="H35"/>
  <c r="H36"/>
  <c r="H19"/>
  <c r="H20"/>
  <c r="H21"/>
  <c r="H22"/>
  <c r="H23"/>
  <c r="H24"/>
  <c r="H25"/>
  <c r="H26"/>
  <c r="H27"/>
  <c r="H28"/>
  <c r="H29"/>
  <c r="H30"/>
  <c r="H31"/>
  <c r="H32"/>
  <c r="H33"/>
  <c r="H34"/>
  <c r="A39"/>
  <c r="H40"/>
  <c r="E7" i="2" l="1"/>
  <c r="B3" l="1"/>
  <c r="D3" i="5" l="1"/>
  <c r="E3" s="1"/>
  <c r="E5" s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81"/>
  <c r="A9" i="4"/>
  <c r="E9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78" i="4"/>
  <c r="G72" s="1"/>
  <c r="B8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1" i="4"/>
  <c r="H10"/>
  <c r="H13"/>
  <c r="H12"/>
  <c r="H78"/>
  <c r="G73"/>
  <c r="E8" i="2"/>
  <c r="B23"/>
  <c r="B7" s="1"/>
  <c r="E19"/>
  <c r="E10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G74" i="4" l="1"/>
  <c r="B12" i="2"/>
  <c r="E12"/>
  <c r="E15" s="1"/>
  <c r="D83" i="3"/>
  <c r="B84"/>
  <c r="D82"/>
  <c r="B14" i="2" l="1"/>
  <c r="B85" i="3"/>
  <c r="D85" s="1"/>
  <c r="D84"/>
  <c r="D16" i="2" l="1"/>
  <c r="B15"/>
  <c r="B86" i="3"/>
  <c r="D86" s="1"/>
  <c r="B87" l="1"/>
  <c r="D87" s="1"/>
  <c r="B88" l="1"/>
  <c r="D88" s="1"/>
  <c r="B89" l="1"/>
  <c r="D89" s="1"/>
  <c r="B90" l="1"/>
  <c r="D90" l="1"/>
  <c r="C1"/>
  <c r="B91"/>
  <c r="D91" s="1"/>
  <c r="B92" l="1"/>
  <c r="D92" s="1"/>
  <c r="A1" l="1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T4"/>
  <c r="G6"/>
  <c r="G20"/>
  <c r="G53"/>
  <c r="G23"/>
  <c r="G71"/>
  <c r="G13"/>
  <c r="G55"/>
  <c r="G9"/>
  <c r="G72"/>
  <c r="G43"/>
  <c r="G18"/>
  <c r="G24"/>
  <c r="G56"/>
  <c r="G37"/>
  <c r="G59"/>
  <c r="G40"/>
  <c r="G42"/>
  <c r="G47"/>
  <c r="G7"/>
  <c r="G77"/>
  <c r="G26"/>
  <c r="G76"/>
  <c r="G27"/>
  <c r="G58"/>
  <c r="G44"/>
  <c r="G75"/>
  <c r="G67"/>
  <c r="G5"/>
  <c r="G52"/>
  <c r="G62"/>
  <c r="G35"/>
  <c r="G16"/>
  <c r="G25"/>
  <c r="G14"/>
  <c r="G64"/>
  <c r="G73"/>
  <c r="G32"/>
  <c r="G4"/>
  <c r="G12"/>
  <c r="G15"/>
  <c r="G29"/>
  <c r="G63"/>
  <c r="G31"/>
  <c r="G39"/>
  <c r="G41"/>
  <c r="G21"/>
  <c r="G57"/>
  <c r="G30"/>
  <c r="G68"/>
  <c r="G69"/>
  <c r="G17"/>
  <c r="G51"/>
  <c r="G46"/>
  <c r="G65"/>
  <c r="G60"/>
  <c r="G48"/>
  <c r="G19"/>
  <c r="G10"/>
  <c r="G8"/>
  <c r="G33"/>
  <c r="G11"/>
  <c r="G66"/>
  <c r="G45"/>
  <c r="G34"/>
  <c r="G28"/>
  <c r="G74"/>
  <c r="G61"/>
  <c r="G50"/>
  <c r="G70"/>
  <c r="G22"/>
  <c r="G54"/>
  <c r="G49"/>
  <c r="G38"/>
  <c r="G36"/>
  <c r="K39" i="4" l="1"/>
  <c r="A10" l="1"/>
  <c r="K10" l="1"/>
  <c r="A11"/>
  <c r="K11" l="1"/>
  <c r="A12"/>
  <c r="K12" s="1"/>
  <c r="A13" l="1"/>
  <c r="K13" l="1"/>
  <c r="A14"/>
  <c r="K14" l="1"/>
  <c r="A15"/>
  <c r="K15" l="1"/>
  <c r="A16"/>
  <c r="K16" l="1"/>
  <c r="A17"/>
  <c r="K17" l="1"/>
  <c r="A18"/>
  <c r="K18" l="1"/>
  <c r="A19"/>
  <c r="K19" l="1"/>
  <c r="A20"/>
  <c r="J10"/>
  <c r="J11" s="1"/>
  <c r="J12" s="1"/>
  <c r="J13" s="1"/>
  <c r="J14" s="1"/>
  <c r="J15" s="1"/>
  <c r="A21" l="1"/>
  <c r="K20"/>
  <c r="A22"/>
  <c r="K22" s="1"/>
  <c r="J17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16"/>
  <c r="J18" s="1"/>
  <c r="K21" l="1"/>
  <c r="A23"/>
  <c r="J34"/>
  <c r="J36" s="1"/>
  <c r="J48" s="1"/>
  <c r="J35"/>
  <c r="J47" s="1"/>
  <c r="K23" l="1"/>
  <c r="A24"/>
  <c r="A25" s="1"/>
  <c r="J39"/>
  <c r="J37"/>
  <c r="J52" l="1"/>
  <c r="J51"/>
  <c r="J38"/>
  <c r="J50" s="1"/>
  <c r="J49"/>
  <c r="K25"/>
  <c r="K24"/>
  <c r="A26"/>
  <c r="K26" l="1"/>
  <c r="A27"/>
  <c r="A28" l="1"/>
  <c r="K27"/>
  <c r="A29" l="1"/>
  <c r="A30" s="1"/>
  <c r="K30" s="1"/>
  <c r="K28"/>
  <c r="K29" l="1"/>
  <c r="A31"/>
  <c r="K31" l="1"/>
  <c r="A32"/>
  <c r="K32" l="1"/>
  <c r="A33"/>
  <c r="K33" l="1"/>
  <c r="A34"/>
  <c r="K34" l="1"/>
  <c r="A35"/>
  <c r="K35" l="1"/>
  <c r="A36"/>
  <c r="K36" l="1"/>
  <c r="A37"/>
  <c r="K37" l="1"/>
  <c r="A38"/>
  <c r="K38" l="1"/>
  <c r="A40" l="1"/>
  <c r="K40" l="1"/>
  <c r="A41" l="1"/>
  <c r="K41" l="1"/>
  <c r="J40" l="1"/>
  <c r="J54" l="1"/>
  <c r="J53"/>
  <c r="J41"/>
  <c r="J42" l="1"/>
  <c r="J43" l="1"/>
  <c r="J44" l="1"/>
  <c r="J55"/>
  <c r="J56" l="1"/>
  <c r="J46"/>
  <c r="J57" s="1"/>
  <c r="J58" l="1"/>
  <c r="J59" s="1"/>
  <c r="J60" s="1"/>
  <c r="J61" s="1"/>
  <c r="J62" s="1"/>
  <c r="J63" s="1"/>
  <c r="J64" s="1"/>
  <c r="J65" s="1"/>
  <c r="J66" s="1"/>
  <c r="J67" s="1"/>
  <c r="J68" s="1"/>
  <c r="J69" s="1"/>
  <c r="J70" s="1"/>
  <c r="A42" l="1"/>
  <c r="A43" l="1"/>
  <c r="K42"/>
  <c r="K43" l="1"/>
  <c r="A44"/>
  <c r="A45" l="1"/>
  <c r="A47" s="1"/>
  <c r="A48" s="1"/>
  <c r="A49" s="1"/>
  <c r="K44"/>
  <c r="K47" l="1"/>
  <c r="K48"/>
  <c r="K45"/>
  <c r="A50" l="1"/>
  <c r="K49"/>
  <c r="A51" l="1"/>
  <c r="K50"/>
  <c r="A52" l="1"/>
  <c r="K51"/>
  <c r="A53" l="1"/>
  <c r="K52"/>
  <c r="A54" l="1"/>
  <c r="K53"/>
  <c r="K54" l="1"/>
  <c r="A55" l="1"/>
  <c r="A56" l="1"/>
  <c r="K55"/>
  <c r="A57" l="1"/>
  <c r="K56"/>
  <c r="A58" l="1"/>
  <c r="K57"/>
  <c r="A59" l="1"/>
  <c r="K58"/>
  <c r="A60" l="1"/>
  <c r="K59"/>
  <c r="A61" l="1"/>
  <c r="K60"/>
  <c r="A62" l="1"/>
  <c r="K61"/>
  <c r="A63" l="1"/>
  <c r="K62"/>
  <c r="A64" l="1"/>
  <c r="K63"/>
  <c r="A65" l="1"/>
  <c r="K64"/>
  <c r="A66" l="1"/>
  <c r="K65"/>
  <c r="K66" l="1"/>
  <c r="A67"/>
  <c r="K67" s="1"/>
  <c r="K9" s="1"/>
  <c r="K4" i="3" s="1"/>
  <c r="J4"/>
  <c r="P4" l="1"/>
  <c r="L4"/>
  <c r="Q4"/>
  <c r="O4"/>
  <c r="N4"/>
  <c r="M4"/>
  <c r="K5"/>
  <c r="I4"/>
  <c r="AJ4"/>
  <c r="J5"/>
  <c r="R4" l="1"/>
  <c r="V4"/>
  <c r="Y4" s="1"/>
  <c r="AD4"/>
  <c r="S4"/>
  <c r="P5"/>
  <c r="M5"/>
  <c r="O5"/>
  <c r="L5"/>
  <c r="Q5"/>
  <c r="K6"/>
  <c r="N5"/>
  <c r="I5"/>
  <c r="I6"/>
  <c r="A4"/>
  <c r="AJ5"/>
  <c r="AC4" l="1"/>
  <c r="X4"/>
  <c r="AA4"/>
  <c r="W5"/>
  <c r="R5"/>
  <c r="S5"/>
  <c r="AF5" s="1"/>
  <c r="V5"/>
  <c r="AC5" s="1"/>
  <c r="AD5"/>
  <c r="AB4"/>
  <c r="Z4"/>
  <c r="AF4"/>
  <c r="R6"/>
  <c r="AD6"/>
  <c r="S6"/>
  <c r="AF6" s="1"/>
  <c r="E4"/>
  <c r="F4"/>
  <c r="D4"/>
  <c r="A5"/>
  <c r="J6"/>
  <c r="D5"/>
  <c r="E5"/>
  <c r="F5"/>
  <c r="B4"/>
  <c r="C4"/>
  <c r="V6" l="1"/>
  <c r="AA6" s="1"/>
  <c r="Y5"/>
  <c r="AB5"/>
  <c r="AA5"/>
  <c r="X5"/>
  <c r="Z5"/>
  <c r="W6"/>
  <c r="Q6"/>
  <c r="P6"/>
  <c r="O6"/>
  <c r="K7"/>
  <c r="M6"/>
  <c r="L6"/>
  <c r="N6"/>
  <c r="F6"/>
  <c r="B5"/>
  <c r="D6"/>
  <c r="E6"/>
  <c r="C6"/>
  <c r="A6"/>
  <c r="B6"/>
  <c r="C5"/>
  <c r="AJ6"/>
  <c r="X6" l="1"/>
  <c r="AB6"/>
  <c r="Z6"/>
  <c r="W7"/>
  <c r="Y6"/>
  <c r="AC6"/>
  <c r="J7"/>
  <c r="I7"/>
  <c r="S7" l="1"/>
  <c r="AD7"/>
  <c r="R7"/>
  <c r="V7"/>
  <c r="P7"/>
  <c r="K8"/>
  <c r="O7"/>
  <c r="N7"/>
  <c r="Q7"/>
  <c r="L7"/>
  <c r="M7"/>
  <c r="AJ7"/>
  <c r="Y7" l="1"/>
  <c r="AB7"/>
  <c r="Z7"/>
  <c r="X7"/>
  <c r="W8"/>
  <c r="AC7"/>
  <c r="AA7"/>
  <c r="AF7"/>
  <c r="J8"/>
  <c r="F7"/>
  <c r="A7"/>
  <c r="E7"/>
  <c r="D7"/>
  <c r="B7"/>
  <c r="I8"/>
  <c r="C7"/>
  <c r="M8" l="1"/>
  <c r="O8"/>
  <c r="N8"/>
  <c r="Q8"/>
  <c r="P8"/>
  <c r="L8"/>
  <c r="K9"/>
  <c r="S8"/>
  <c r="AD8"/>
  <c r="V8"/>
  <c r="R8"/>
  <c r="AJ8"/>
  <c r="W9" l="1"/>
  <c r="X8"/>
  <c r="AA8"/>
  <c r="Z8"/>
  <c r="Y8"/>
  <c r="AC8"/>
  <c r="AB8"/>
  <c r="AF8"/>
  <c r="F8"/>
  <c r="C8"/>
  <c r="E8"/>
  <c r="A8"/>
  <c r="I9"/>
  <c r="B8"/>
  <c r="J9"/>
  <c r="D8"/>
  <c r="AD9" l="1"/>
  <c r="S9"/>
  <c r="V9"/>
  <c r="R9"/>
  <c r="O9"/>
  <c r="P9"/>
  <c r="L9"/>
  <c r="M9"/>
  <c r="Q9"/>
  <c r="N9"/>
  <c r="K10"/>
  <c r="AJ9"/>
  <c r="W10" l="1"/>
  <c r="AC9"/>
  <c r="Y9"/>
  <c r="X9"/>
  <c r="AB9"/>
  <c r="AA9"/>
  <c r="Z9"/>
  <c r="AF9"/>
  <c r="J10"/>
  <c r="C9"/>
  <c r="I10"/>
  <c r="A9"/>
  <c r="B9"/>
  <c r="E9"/>
  <c r="D9"/>
  <c r="F9"/>
  <c r="N10" l="1"/>
  <c r="O10"/>
  <c r="P10"/>
  <c r="K11"/>
  <c r="M10"/>
  <c r="Q10"/>
  <c r="L10"/>
  <c r="AD10"/>
  <c r="V10"/>
  <c r="S10"/>
  <c r="R10"/>
  <c r="AJ10"/>
  <c r="AF10" l="1"/>
  <c r="AB10"/>
  <c r="X10"/>
  <c r="AC10"/>
  <c r="AA10"/>
  <c r="Z10"/>
  <c r="W11"/>
  <c r="Y10"/>
  <c r="I11"/>
  <c r="A10"/>
  <c r="D10"/>
  <c r="J11"/>
  <c r="B10"/>
  <c r="E10"/>
  <c r="C10"/>
  <c r="F10"/>
  <c r="S11" l="1"/>
  <c r="R11"/>
  <c r="AD11"/>
  <c r="V11"/>
  <c r="Q11"/>
  <c r="P11"/>
  <c r="K12"/>
  <c r="N11"/>
  <c r="O11"/>
  <c r="L11"/>
  <c r="M11"/>
  <c r="AJ11"/>
  <c r="W12" l="1"/>
  <c r="AC11"/>
  <c r="Z11"/>
  <c r="X11"/>
  <c r="AB11"/>
  <c r="AA11"/>
  <c r="Y11"/>
  <c r="AF11"/>
  <c r="B11"/>
  <c r="J12"/>
  <c r="E11"/>
  <c r="D11"/>
  <c r="A11"/>
  <c r="C11"/>
  <c r="I12"/>
  <c r="F11"/>
  <c r="N12" l="1"/>
  <c r="M12"/>
  <c r="Q12"/>
  <c r="O12"/>
  <c r="L12"/>
  <c r="K13"/>
  <c r="P12"/>
  <c r="AD12"/>
  <c r="S12"/>
  <c r="R12"/>
  <c r="V12"/>
  <c r="AJ12"/>
  <c r="AC12" l="1"/>
  <c r="Y12"/>
  <c r="AA12"/>
  <c r="W13"/>
  <c r="X12"/>
  <c r="Z12"/>
  <c r="AB12"/>
  <c r="AF12"/>
  <c r="D12"/>
  <c r="E12"/>
  <c r="I13"/>
  <c r="B12"/>
  <c r="A12"/>
  <c r="J13"/>
  <c r="C12"/>
  <c r="F12"/>
  <c r="S13" l="1"/>
  <c r="R13"/>
  <c r="V13"/>
  <c r="AD13"/>
  <c r="M13"/>
  <c r="O13"/>
  <c r="L13"/>
  <c r="K14"/>
  <c r="N13"/>
  <c r="P13"/>
  <c r="Q13"/>
  <c r="AJ13"/>
  <c r="AA13" l="1"/>
  <c r="Y13"/>
  <c r="X13"/>
  <c r="Z13"/>
  <c r="AC13"/>
  <c r="W14"/>
  <c r="AB13"/>
  <c r="AF13"/>
  <c r="E13"/>
  <c r="C13"/>
  <c r="A13"/>
  <c r="F13"/>
  <c r="J14"/>
  <c r="I14"/>
  <c r="D13"/>
  <c r="B13"/>
  <c r="AD14" l="1"/>
  <c r="V14"/>
  <c r="R14"/>
  <c r="S14"/>
  <c r="Q14"/>
  <c r="P14"/>
  <c r="N14"/>
  <c r="L14"/>
  <c r="O14"/>
  <c r="K15"/>
  <c r="M14"/>
  <c r="AJ14"/>
  <c r="AF14" l="1"/>
  <c r="Z14"/>
  <c r="AB14"/>
  <c r="W15"/>
  <c r="X14"/>
  <c r="Y14"/>
  <c r="AC14"/>
  <c r="AA14"/>
  <c r="E14"/>
  <c r="F14"/>
  <c r="I15"/>
  <c r="B14"/>
  <c r="J15"/>
  <c r="C14"/>
  <c r="A14"/>
  <c r="D14"/>
  <c r="L15" l="1"/>
  <c r="M15"/>
  <c r="Q15"/>
  <c r="K16"/>
  <c r="O15"/>
  <c r="P15"/>
  <c r="N15"/>
  <c r="AD15"/>
  <c r="V15"/>
  <c r="S15"/>
  <c r="R15"/>
  <c r="AJ15"/>
  <c r="AF15" l="1"/>
  <c r="W16"/>
  <c r="AA15"/>
  <c r="AC15"/>
  <c r="X15"/>
  <c r="Z15"/>
  <c r="Y15"/>
  <c r="AB15"/>
  <c r="B15"/>
  <c r="F15"/>
  <c r="A15"/>
  <c r="I16"/>
  <c r="J16"/>
  <c r="D15"/>
  <c r="E15"/>
  <c r="C15"/>
  <c r="AD16" l="1"/>
  <c r="R16"/>
  <c r="V16"/>
  <c r="S16"/>
  <c r="O16"/>
  <c r="K17"/>
  <c r="P16"/>
  <c r="M16"/>
  <c r="N16"/>
  <c r="Q16"/>
  <c r="L16"/>
  <c r="AJ16"/>
  <c r="W17" l="1"/>
  <c r="X16"/>
  <c r="AB16"/>
  <c r="Z16"/>
  <c r="AC16"/>
  <c r="AA16"/>
  <c r="Y16"/>
  <c r="AF16"/>
  <c r="C16"/>
  <c r="D16"/>
  <c r="J17"/>
  <c r="F16"/>
  <c r="E16"/>
  <c r="A16"/>
  <c r="B16"/>
  <c r="I17"/>
  <c r="O17" l="1"/>
  <c r="L17"/>
  <c r="K18"/>
  <c r="N17"/>
  <c r="Q17"/>
  <c r="M17"/>
  <c r="P17"/>
  <c r="AD17"/>
  <c r="V17"/>
  <c r="S17"/>
  <c r="R17"/>
  <c r="AJ17"/>
  <c r="AF17" l="1"/>
  <c r="AA17"/>
  <c r="Z17"/>
  <c r="AC17"/>
  <c r="Y17"/>
  <c r="AB17"/>
  <c r="X17"/>
  <c r="W18"/>
  <c r="E17"/>
  <c r="F17"/>
  <c r="I18"/>
  <c r="D17"/>
  <c r="J18"/>
  <c r="C17"/>
  <c r="B17"/>
  <c r="A17"/>
  <c r="Q18" l="1"/>
  <c r="P18"/>
  <c r="M18"/>
  <c r="L18"/>
  <c r="K19"/>
  <c r="N18"/>
  <c r="O18"/>
  <c r="AD18"/>
  <c r="V18"/>
  <c r="S18"/>
  <c r="R18"/>
  <c r="AJ18"/>
  <c r="AF18" l="1"/>
  <c r="AA18"/>
  <c r="X18"/>
  <c r="AB18"/>
  <c r="Y18"/>
  <c r="W19"/>
  <c r="AC18"/>
  <c r="Z18"/>
  <c r="J19"/>
  <c r="D18"/>
  <c r="B18"/>
  <c r="A18"/>
  <c r="I19"/>
  <c r="F18"/>
  <c r="E18"/>
  <c r="C18"/>
  <c r="Q19" l="1"/>
  <c r="L19"/>
  <c r="O19"/>
  <c r="P19"/>
  <c r="N19"/>
  <c r="K20"/>
  <c r="M19"/>
  <c r="S19"/>
  <c r="V19"/>
  <c r="AD19"/>
  <c r="R19"/>
  <c r="AJ19"/>
  <c r="AF19" l="1"/>
  <c r="AB19"/>
  <c r="W20"/>
  <c r="X19"/>
  <c r="AC19"/>
  <c r="Z19"/>
  <c r="Y19"/>
  <c r="AA19"/>
  <c r="F19"/>
  <c r="I20"/>
  <c r="B19"/>
  <c r="C19"/>
  <c r="E19"/>
  <c r="J20"/>
  <c r="A19"/>
  <c r="D19"/>
  <c r="R20" l="1"/>
  <c r="S20"/>
  <c r="AD20"/>
  <c r="V20"/>
  <c r="M20"/>
  <c r="P20"/>
  <c r="Q20"/>
  <c r="N20"/>
  <c r="K21"/>
  <c r="L20"/>
  <c r="O20"/>
  <c r="AJ20"/>
  <c r="AF20" l="1"/>
  <c r="Y20"/>
  <c r="W21"/>
  <c r="AC20"/>
  <c r="X20"/>
  <c r="AA20"/>
  <c r="Z20"/>
  <c r="AB20"/>
  <c r="F20"/>
  <c r="J21"/>
  <c r="E20"/>
  <c r="C20"/>
  <c r="D20"/>
  <c r="A20"/>
  <c r="I21"/>
  <c r="B20"/>
  <c r="S21" l="1"/>
  <c r="V21"/>
  <c r="AD21"/>
  <c r="R21"/>
  <c r="P21"/>
  <c r="Q21"/>
  <c r="M21"/>
  <c r="L21"/>
  <c r="K22"/>
  <c r="O21"/>
  <c r="N21"/>
  <c r="AJ21"/>
  <c r="AA21" l="1"/>
  <c r="Z21"/>
  <c r="AC21"/>
  <c r="AB21"/>
  <c r="Y21"/>
  <c r="X21"/>
  <c r="W22"/>
  <c r="AF21"/>
  <c r="C21"/>
  <c r="D21"/>
  <c r="B21"/>
  <c r="J22"/>
  <c r="I22"/>
  <c r="A21"/>
  <c r="E21"/>
  <c r="F21"/>
  <c r="AD22" l="1"/>
  <c r="V22"/>
  <c r="S22"/>
  <c r="R22"/>
  <c r="Q22"/>
  <c r="N22"/>
  <c r="P22"/>
  <c r="O22"/>
  <c r="L22"/>
  <c r="K23"/>
  <c r="M22"/>
  <c r="AJ22"/>
  <c r="AF22" l="1"/>
  <c r="AB22"/>
  <c r="AA22"/>
  <c r="W23"/>
  <c r="AC22"/>
  <c r="Z22"/>
  <c r="Y22"/>
  <c r="X22"/>
  <c r="J23"/>
  <c r="I23"/>
  <c r="A22"/>
  <c r="C22"/>
  <c r="E22"/>
  <c r="B22"/>
  <c r="F22"/>
  <c r="D22"/>
  <c r="P23" l="1"/>
  <c r="Q23"/>
  <c r="L23"/>
  <c r="K24"/>
  <c r="N23"/>
  <c r="M23"/>
  <c r="O23"/>
  <c r="AD23"/>
  <c r="S23"/>
  <c r="R23"/>
  <c r="V23"/>
  <c r="AJ23"/>
  <c r="AA23" l="1"/>
  <c r="W24"/>
  <c r="AC23"/>
  <c r="Z23"/>
  <c r="Y23"/>
  <c r="X23"/>
  <c r="AB23"/>
  <c r="AF23"/>
  <c r="E23"/>
  <c r="D23"/>
  <c r="I24"/>
  <c r="J24"/>
  <c r="A23"/>
  <c r="F23"/>
  <c r="B23"/>
  <c r="C23"/>
  <c r="S24" l="1"/>
  <c r="R24"/>
  <c r="AD24"/>
  <c r="V24"/>
  <c r="O24"/>
  <c r="N24"/>
  <c r="P24"/>
  <c r="M24"/>
  <c r="K25"/>
  <c r="Q24"/>
  <c r="L24"/>
  <c r="AJ24"/>
  <c r="X24" l="1"/>
  <c r="W25"/>
  <c r="Y24"/>
  <c r="AB24"/>
  <c r="AC24"/>
  <c r="Z24"/>
  <c r="AA24"/>
  <c r="AF24"/>
  <c r="F24"/>
  <c r="J25"/>
  <c r="B24"/>
  <c r="C24"/>
  <c r="E24"/>
  <c r="D24"/>
  <c r="I25"/>
  <c r="A24"/>
  <c r="K26" l="1"/>
  <c r="P25"/>
  <c r="Q25"/>
  <c r="N25"/>
  <c r="M25"/>
  <c r="O25"/>
  <c r="L25"/>
  <c r="S25"/>
  <c r="R25"/>
  <c r="V25"/>
  <c r="AD25"/>
  <c r="AJ25"/>
  <c r="AB25" l="1"/>
  <c r="AC25"/>
  <c r="Z25"/>
  <c r="X25"/>
  <c r="Y25"/>
  <c r="AA25"/>
  <c r="W26"/>
  <c r="AF25"/>
  <c r="E25"/>
  <c r="A25"/>
  <c r="D25"/>
  <c r="J26"/>
  <c r="B25"/>
  <c r="C25"/>
  <c r="F25"/>
  <c r="I26"/>
  <c r="P26" l="1"/>
  <c r="Q26"/>
  <c r="O26"/>
  <c r="N26"/>
  <c r="K27"/>
  <c r="M26"/>
  <c r="L26"/>
  <c r="R26"/>
  <c r="V26"/>
  <c r="S26"/>
  <c r="AD26"/>
  <c r="AJ26"/>
  <c r="AF26" l="1"/>
  <c r="W27"/>
  <c r="Z26"/>
  <c r="AA26"/>
  <c r="Y26"/>
  <c r="AC26"/>
  <c r="X26"/>
  <c r="AB26"/>
  <c r="D26"/>
  <c r="C26"/>
  <c r="A26"/>
  <c r="E26"/>
  <c r="F26"/>
  <c r="B26"/>
  <c r="I27"/>
  <c r="J27"/>
  <c r="P27" l="1"/>
  <c r="L27"/>
  <c r="K28"/>
  <c r="N27"/>
  <c r="O27"/>
  <c r="Q27"/>
  <c r="M27"/>
  <c r="AD27"/>
  <c r="R27"/>
  <c r="S27"/>
  <c r="V27"/>
  <c r="AJ27"/>
  <c r="W28" l="1"/>
  <c r="Z27"/>
  <c r="AC27"/>
  <c r="X27"/>
  <c r="AA27"/>
  <c r="Y27"/>
  <c r="AB27"/>
  <c r="AF27"/>
  <c r="C27"/>
  <c r="F27"/>
  <c r="D27"/>
  <c r="B27"/>
  <c r="A27"/>
  <c r="E27"/>
  <c r="I28"/>
  <c r="J28"/>
  <c r="N28" l="1"/>
  <c r="L28"/>
  <c r="Q28"/>
  <c r="K29"/>
  <c r="P28"/>
  <c r="O28"/>
  <c r="M28"/>
  <c r="S28"/>
  <c r="R28"/>
  <c r="AD28"/>
  <c r="V28"/>
  <c r="AJ28"/>
  <c r="AF28" l="1"/>
  <c r="AC28"/>
  <c r="Y28"/>
  <c r="Z28"/>
  <c r="W29"/>
  <c r="AA28"/>
  <c r="AB28"/>
  <c r="X28"/>
  <c r="C28"/>
  <c r="B28"/>
  <c r="E28"/>
  <c r="A28"/>
  <c r="F28"/>
  <c r="D28"/>
  <c r="I29"/>
  <c r="J29"/>
  <c r="S29" l="1"/>
  <c r="R29"/>
  <c r="AD29"/>
  <c r="P29"/>
  <c r="N29"/>
  <c r="M29"/>
  <c r="L29"/>
  <c r="O29"/>
  <c r="K30"/>
  <c r="Q29"/>
  <c r="V29"/>
  <c r="AJ29"/>
  <c r="Z29" l="1"/>
  <c r="AB29"/>
  <c r="W30"/>
  <c r="AC29"/>
  <c r="Y29"/>
  <c r="X29"/>
  <c r="AA29"/>
  <c r="AF29"/>
  <c r="B29"/>
  <c r="F29"/>
  <c r="D29"/>
  <c r="C29"/>
  <c r="A29"/>
  <c r="E29"/>
  <c r="I30"/>
  <c r="J30"/>
  <c r="S30" l="1"/>
  <c r="AD30"/>
  <c r="R30"/>
  <c r="Q30"/>
  <c r="M30"/>
  <c r="O30"/>
  <c r="P30"/>
  <c r="L30"/>
  <c r="N30"/>
  <c r="K31"/>
  <c r="AJ30"/>
  <c r="V30"/>
  <c r="AA30" l="1"/>
  <c r="Z30"/>
  <c r="W31"/>
  <c r="X30"/>
  <c r="AB30"/>
  <c r="Y30"/>
  <c r="AC30"/>
  <c r="AF30"/>
  <c r="C30"/>
  <c r="A30"/>
  <c r="B30"/>
  <c r="E30"/>
  <c r="D30"/>
  <c r="F30"/>
  <c r="J31"/>
  <c r="I31"/>
  <c r="P31" l="1"/>
  <c r="M31"/>
  <c r="K32"/>
  <c r="O31"/>
  <c r="Q31"/>
  <c r="L31"/>
  <c r="N31"/>
  <c r="AD31"/>
  <c r="S31"/>
  <c r="R31"/>
  <c r="AJ31"/>
  <c r="V31"/>
  <c r="AF31" l="1"/>
  <c r="AB31"/>
  <c r="AA31"/>
  <c r="Y31"/>
  <c r="Z31"/>
  <c r="X31"/>
  <c r="W32"/>
  <c r="AC31"/>
  <c r="D31"/>
  <c r="E31"/>
  <c r="F31"/>
  <c r="B31"/>
  <c r="A31"/>
  <c r="C31"/>
  <c r="J32"/>
  <c r="I32"/>
  <c r="Q32" l="1"/>
  <c r="K33"/>
  <c r="M32"/>
  <c r="N32"/>
  <c r="O32"/>
  <c r="L32"/>
  <c r="P32"/>
  <c r="AD32"/>
  <c r="S32"/>
  <c r="R32"/>
  <c r="AJ32"/>
  <c r="V32"/>
  <c r="Y32" l="1"/>
  <c r="AA32"/>
  <c r="X32"/>
  <c r="Z32"/>
  <c r="W33"/>
  <c r="AC32"/>
  <c r="AB32"/>
  <c r="AF32"/>
  <c r="D32"/>
  <c r="E32"/>
  <c r="A32"/>
  <c r="F32"/>
  <c r="C32"/>
  <c r="B32"/>
  <c r="J33"/>
  <c r="I33"/>
  <c r="K34" l="1"/>
  <c r="M33"/>
  <c r="N33"/>
  <c r="P33"/>
  <c r="L33"/>
  <c r="O33"/>
  <c r="Q33"/>
  <c r="S33"/>
  <c r="AD33"/>
  <c r="R33"/>
  <c r="AJ33"/>
  <c r="V33"/>
  <c r="AB33" l="1"/>
  <c r="AC33"/>
  <c r="X33"/>
  <c r="Y33"/>
  <c r="AA33"/>
  <c r="Z33"/>
  <c r="W34"/>
  <c r="AF33"/>
  <c r="F33"/>
  <c r="B33"/>
  <c r="A33"/>
  <c r="E33"/>
  <c r="C33"/>
  <c r="D33"/>
  <c r="I34"/>
  <c r="J34"/>
  <c r="K35" l="1"/>
  <c r="M34"/>
  <c r="Q34"/>
  <c r="N34"/>
  <c r="P34"/>
  <c r="O34"/>
  <c r="L34"/>
  <c r="R34"/>
  <c r="AD34"/>
  <c r="S34"/>
  <c r="AJ34"/>
  <c r="V34"/>
  <c r="AB34" l="1"/>
  <c r="Z34"/>
  <c r="W35"/>
  <c r="AA34"/>
  <c r="X34"/>
  <c r="Y34"/>
  <c r="AC34"/>
  <c r="AF34"/>
  <c r="C34"/>
  <c r="A34"/>
  <c r="E34"/>
  <c r="D34"/>
  <c r="B34"/>
  <c r="F34"/>
  <c r="J35"/>
  <c r="I35"/>
  <c r="AD35" l="1"/>
  <c r="S35"/>
  <c r="R35"/>
  <c r="N35"/>
  <c r="M35"/>
  <c r="P35"/>
  <c r="O35"/>
  <c r="Q35"/>
  <c r="L35"/>
  <c r="K36"/>
  <c r="AJ35"/>
  <c r="V35"/>
  <c r="AF35" l="1"/>
  <c r="AB35"/>
  <c r="Y35"/>
  <c r="AA35"/>
  <c r="AC35"/>
  <c r="W36"/>
  <c r="Z35"/>
  <c r="X35"/>
  <c r="D35"/>
  <c r="C35"/>
  <c r="B35"/>
  <c r="A35"/>
  <c r="E35"/>
  <c r="F35"/>
  <c r="J36"/>
  <c r="I36"/>
  <c r="R36" l="1"/>
  <c r="AD36"/>
  <c r="S36"/>
  <c r="N36"/>
  <c r="P36"/>
  <c r="K37"/>
  <c r="Q36"/>
  <c r="M36"/>
  <c r="L36"/>
  <c r="O36"/>
  <c r="V36"/>
  <c r="AJ36"/>
  <c r="AF36" l="1"/>
  <c r="AA36"/>
  <c r="X36"/>
  <c r="AB36"/>
  <c r="AC36"/>
  <c r="W37"/>
  <c r="Y36"/>
  <c r="Z36"/>
  <c r="E36"/>
  <c r="F36"/>
  <c r="D36"/>
  <c r="C36"/>
  <c r="A36"/>
  <c r="B36"/>
  <c r="J37"/>
  <c r="I37"/>
  <c r="S37" l="1"/>
  <c r="R37"/>
  <c r="AD37"/>
  <c r="K38"/>
  <c r="P37"/>
  <c r="N37"/>
  <c r="Q37"/>
  <c r="L37"/>
  <c r="M37"/>
  <c r="O37"/>
  <c r="AJ37"/>
  <c r="V37"/>
  <c r="W38" l="1"/>
  <c r="AA37"/>
  <c r="Y37"/>
  <c r="X37"/>
  <c r="AB37"/>
  <c r="AC37"/>
  <c r="Z37"/>
  <c r="AF37"/>
  <c r="A37"/>
  <c r="F37"/>
  <c r="C37"/>
  <c r="B37"/>
  <c r="E37"/>
  <c r="D37"/>
  <c r="J38"/>
  <c r="I38"/>
  <c r="Q38" l="1"/>
  <c r="P38"/>
  <c r="L38"/>
  <c r="M38"/>
  <c r="K39"/>
  <c r="O38"/>
  <c r="N38"/>
  <c r="AD38"/>
  <c r="S38"/>
  <c r="R38"/>
  <c r="AJ38"/>
  <c r="V38"/>
  <c r="X38" l="1"/>
  <c r="Z38"/>
  <c r="AA38"/>
  <c r="Y38"/>
  <c r="AC38"/>
  <c r="AB38"/>
  <c r="W39"/>
  <c r="AF38"/>
  <c r="B38"/>
  <c r="A38"/>
  <c r="E38"/>
  <c r="D38"/>
  <c r="F38"/>
  <c r="C38"/>
  <c r="J39"/>
  <c r="I39"/>
  <c r="AD39" l="1"/>
  <c r="R39"/>
  <c r="S39"/>
  <c r="Q39"/>
  <c r="P39"/>
  <c r="O39"/>
  <c r="L39"/>
  <c r="M39"/>
  <c r="N39"/>
  <c r="K40"/>
  <c r="AJ39"/>
  <c r="V39"/>
  <c r="AF39" l="1"/>
  <c r="AA39"/>
  <c r="Z39"/>
  <c r="X39"/>
  <c r="W40"/>
  <c r="AC39"/>
  <c r="AB39"/>
  <c r="Y39"/>
  <c r="A39"/>
  <c r="F39"/>
  <c r="E39"/>
  <c r="B39"/>
  <c r="D39"/>
  <c r="C39"/>
  <c r="I40"/>
  <c r="J40"/>
  <c r="P40" l="1"/>
  <c r="N40"/>
  <c r="Q40"/>
  <c r="M40"/>
  <c r="O40"/>
  <c r="L40"/>
  <c r="K41"/>
  <c r="S40"/>
  <c r="AD40"/>
  <c r="R40"/>
  <c r="AJ40"/>
  <c r="V40"/>
  <c r="AF40" l="1"/>
  <c r="Z40"/>
  <c r="W41"/>
  <c r="AB40"/>
  <c r="AA40"/>
  <c r="Y40"/>
  <c r="AC40"/>
  <c r="X40"/>
  <c r="B40"/>
  <c r="E40"/>
  <c r="D40"/>
  <c r="A40"/>
  <c r="F40"/>
  <c r="C40"/>
  <c r="J41"/>
  <c r="I41"/>
  <c r="M41" l="1"/>
  <c r="K42"/>
  <c r="P41"/>
  <c r="Q41"/>
  <c r="O41"/>
  <c r="N41"/>
  <c r="L41"/>
  <c r="R41"/>
  <c r="S41"/>
  <c r="AD41"/>
  <c r="AJ41"/>
  <c r="V41"/>
  <c r="X41" l="1"/>
  <c r="Y41"/>
  <c r="AB41"/>
  <c r="AA41"/>
  <c r="W42"/>
  <c r="Z41"/>
  <c r="AC41"/>
  <c r="AF41"/>
  <c r="F41"/>
  <c r="D41"/>
  <c r="C41"/>
  <c r="E41"/>
  <c r="A41"/>
  <c r="B41"/>
  <c r="I42"/>
  <c r="J42"/>
  <c r="R42" l="1"/>
  <c r="S42"/>
  <c r="AD42"/>
  <c r="Q42"/>
  <c r="K43"/>
  <c r="M42"/>
  <c r="O42"/>
  <c r="L42"/>
  <c r="P42"/>
  <c r="N42"/>
  <c r="AJ42"/>
  <c r="V42"/>
  <c r="AF42" l="1"/>
  <c r="W43"/>
  <c r="Y42"/>
  <c r="AA42"/>
  <c r="X42"/>
  <c r="AB42"/>
  <c r="AC42"/>
  <c r="Z42"/>
  <c r="E42"/>
  <c r="C42"/>
  <c r="D42"/>
  <c r="A42"/>
  <c r="B42"/>
  <c r="F42"/>
  <c r="J43"/>
  <c r="I43"/>
  <c r="S43" l="1"/>
  <c r="R43"/>
  <c r="AD43"/>
  <c r="Q43"/>
  <c r="K44"/>
  <c r="P43"/>
  <c r="N43"/>
  <c r="O43"/>
  <c r="M43"/>
  <c r="L43"/>
  <c r="AJ43"/>
  <c r="V43"/>
  <c r="Y43" l="1"/>
  <c r="X43"/>
  <c r="AA43"/>
  <c r="W44"/>
  <c r="AC43"/>
  <c r="AB43"/>
  <c r="Z43"/>
  <c r="AF43"/>
  <c r="A43"/>
  <c r="D43"/>
  <c r="C43"/>
  <c r="F43"/>
  <c r="B43"/>
  <c r="E43"/>
  <c r="J44"/>
  <c r="I44"/>
  <c r="P44" l="1"/>
  <c r="Q44"/>
  <c r="N44"/>
  <c r="M44"/>
  <c r="L44"/>
  <c r="O44"/>
  <c r="K45"/>
  <c r="S44"/>
  <c r="AD44"/>
  <c r="R44"/>
  <c r="AJ44"/>
  <c r="V44"/>
  <c r="W45" l="1"/>
  <c r="Y44"/>
  <c r="X44"/>
  <c r="Z44"/>
  <c r="AB44"/>
  <c r="AA44"/>
  <c r="AC44"/>
  <c r="AF44"/>
  <c r="E44"/>
  <c r="D44"/>
  <c r="C44"/>
  <c r="B44"/>
  <c r="A44"/>
  <c r="F44"/>
  <c r="I45"/>
  <c r="J45"/>
  <c r="P45" l="1"/>
  <c r="M45"/>
  <c r="L45"/>
  <c r="K46"/>
  <c r="Q45"/>
  <c r="N45"/>
  <c r="O45"/>
  <c r="AD45"/>
  <c r="S45"/>
  <c r="R45"/>
  <c r="V45"/>
  <c r="AJ45"/>
  <c r="AF45" l="1"/>
  <c r="Y45"/>
  <c r="AC45"/>
  <c r="W46"/>
  <c r="X45"/>
  <c r="AA45"/>
  <c r="Z45"/>
  <c r="AB45"/>
  <c r="A45"/>
  <c r="B45"/>
  <c r="D45"/>
  <c r="C45"/>
  <c r="F45"/>
  <c r="E45"/>
  <c r="J46"/>
  <c r="I46"/>
  <c r="R46" l="1"/>
  <c r="S46"/>
  <c r="AD46"/>
  <c r="P46"/>
  <c r="O46"/>
  <c r="Q46"/>
  <c r="M46"/>
  <c r="K47"/>
  <c r="L46"/>
  <c r="N46"/>
  <c r="V46"/>
  <c r="AJ46"/>
  <c r="W47" l="1"/>
  <c r="Z46"/>
  <c r="X46"/>
  <c r="AA46"/>
  <c r="AC46"/>
  <c r="AB46"/>
  <c r="Y46"/>
  <c r="AF46"/>
  <c r="C46"/>
  <c r="F46"/>
  <c r="A46"/>
  <c r="D46"/>
  <c r="B46"/>
  <c r="E46"/>
  <c r="I47"/>
  <c r="J47"/>
  <c r="AD47" l="1"/>
  <c r="R47"/>
  <c r="S47"/>
  <c r="K48"/>
  <c r="M47"/>
  <c r="P47"/>
  <c r="N47"/>
  <c r="O47"/>
  <c r="Q47"/>
  <c r="L47"/>
  <c r="AJ47"/>
  <c r="V47"/>
  <c r="AF47" l="1"/>
  <c r="X47"/>
  <c r="Z47"/>
  <c r="Y47"/>
  <c r="W48"/>
  <c r="AA47"/>
  <c r="AC47"/>
  <c r="AB47"/>
  <c r="E47"/>
  <c r="F47"/>
  <c r="B47"/>
  <c r="C47"/>
  <c r="D47"/>
  <c r="A47"/>
  <c r="J48"/>
  <c r="I48"/>
  <c r="S48" l="1"/>
  <c r="R48"/>
  <c r="AD48"/>
  <c r="O48"/>
  <c r="K49"/>
  <c r="P48"/>
  <c r="M48"/>
  <c r="N48"/>
  <c r="L48"/>
  <c r="Q48"/>
  <c r="V48"/>
  <c r="AJ48"/>
  <c r="X48" l="1"/>
  <c r="AB48"/>
  <c r="Z48"/>
  <c r="AC48"/>
  <c r="AA48"/>
  <c r="Y48"/>
  <c r="W49"/>
  <c r="AF48"/>
  <c r="E48"/>
  <c r="D48"/>
  <c r="A48"/>
  <c r="C48"/>
  <c r="F48"/>
  <c r="B48"/>
  <c r="J49"/>
  <c r="I49"/>
  <c r="P49" l="1"/>
  <c r="L49"/>
  <c r="K50"/>
  <c r="M49"/>
  <c r="N49"/>
  <c r="O49"/>
  <c r="Q49"/>
  <c r="S49"/>
  <c r="R49"/>
  <c r="AD49"/>
  <c r="AJ49"/>
  <c r="V49"/>
  <c r="AF49" l="1"/>
  <c r="X49"/>
  <c r="Z49"/>
  <c r="Y49"/>
  <c r="AB49"/>
  <c r="AA49"/>
  <c r="AC49"/>
  <c r="W50"/>
  <c r="E49"/>
  <c r="A49"/>
  <c r="B49"/>
  <c r="C49"/>
  <c r="D49"/>
  <c r="F49"/>
  <c r="I50"/>
  <c r="J50"/>
  <c r="L50" l="1"/>
  <c r="M50"/>
  <c r="K51"/>
  <c r="Q50"/>
  <c r="O50"/>
  <c r="P50"/>
  <c r="N50"/>
  <c r="S50"/>
  <c r="R50"/>
  <c r="AD50"/>
  <c r="AJ50"/>
  <c r="V50"/>
  <c r="AF50" l="1"/>
  <c r="AA50"/>
  <c r="Y50"/>
  <c r="W51"/>
  <c r="AC50"/>
  <c r="Z50"/>
  <c r="AB50"/>
  <c r="X50"/>
  <c r="C50"/>
  <c r="E50"/>
  <c r="A50"/>
  <c r="F50"/>
  <c r="D50"/>
  <c r="B50"/>
  <c r="I51"/>
  <c r="J51"/>
  <c r="K52" l="1"/>
  <c r="M51"/>
  <c r="P51"/>
  <c r="N51"/>
  <c r="L51"/>
  <c r="Q51"/>
  <c r="O51"/>
  <c r="AD51"/>
  <c r="R51"/>
  <c r="S51"/>
  <c r="AJ51"/>
  <c r="V51"/>
  <c r="AF51" l="1"/>
  <c r="AC51"/>
  <c r="Z51"/>
  <c r="AB51"/>
  <c r="W52"/>
  <c r="X51"/>
  <c r="AA51"/>
  <c r="Y51"/>
  <c r="A51"/>
  <c r="B51"/>
  <c r="D51"/>
  <c r="F51"/>
  <c r="C51"/>
  <c r="E51"/>
  <c r="I52"/>
  <c r="J52"/>
  <c r="K53" l="1"/>
  <c r="N52"/>
  <c r="Q52"/>
  <c r="P52"/>
  <c r="M52"/>
  <c r="L52"/>
  <c r="O52"/>
  <c r="S52"/>
  <c r="R52"/>
  <c r="AD52"/>
  <c r="AJ52"/>
  <c r="V52"/>
  <c r="AF52" l="1"/>
  <c r="Y52"/>
  <c r="AC52"/>
  <c r="W53"/>
  <c r="X52"/>
  <c r="Z52"/>
  <c r="AB52"/>
  <c r="AA52"/>
  <c r="B52"/>
  <c r="D52"/>
  <c r="E52"/>
  <c r="F52"/>
  <c r="C52"/>
  <c r="A52"/>
  <c r="J53"/>
  <c r="I53"/>
  <c r="R53" l="1"/>
  <c r="AD53"/>
  <c r="S53"/>
  <c r="K54"/>
  <c r="Q53"/>
  <c r="M53"/>
  <c r="N53"/>
  <c r="P53"/>
  <c r="L53"/>
  <c r="O53"/>
  <c r="AJ53"/>
  <c r="V53"/>
  <c r="Y53" l="1"/>
  <c r="Z53"/>
  <c r="AA53"/>
  <c r="W54"/>
  <c r="AC53"/>
  <c r="X53"/>
  <c r="AB53"/>
  <c r="AF53"/>
  <c r="C53"/>
  <c r="B53"/>
  <c r="D53"/>
  <c r="A53"/>
  <c r="F53"/>
  <c r="E53"/>
  <c r="J54"/>
  <c r="I54"/>
  <c r="AD54" l="1"/>
  <c r="S54"/>
  <c r="R54"/>
  <c r="P54"/>
  <c r="K55"/>
  <c r="N54"/>
  <c r="O54"/>
  <c r="L54"/>
  <c r="M54"/>
  <c r="Q54"/>
  <c r="AJ54"/>
  <c r="V54"/>
  <c r="Y54" l="1"/>
  <c r="X54"/>
  <c r="AB54"/>
  <c r="AA54"/>
  <c r="W55"/>
  <c r="Z54"/>
  <c r="AC54"/>
  <c r="AF54"/>
  <c r="C54"/>
  <c r="E54"/>
  <c r="D54"/>
  <c r="A54"/>
  <c r="F54"/>
  <c r="B54"/>
  <c r="J55"/>
  <c r="I55"/>
  <c r="K56" l="1"/>
  <c r="M55"/>
  <c r="L55"/>
  <c r="N55"/>
  <c r="P55"/>
  <c r="Q55"/>
  <c r="O55"/>
  <c r="R55"/>
  <c r="AD55"/>
  <c r="S55"/>
  <c r="AJ55"/>
  <c r="V55"/>
  <c r="AF55" l="1"/>
  <c r="AB55"/>
  <c r="AC55"/>
  <c r="Y55"/>
  <c r="W56"/>
  <c r="X55"/>
  <c r="Z55"/>
  <c r="AA55"/>
  <c r="A55"/>
  <c r="B55"/>
  <c r="C55"/>
  <c r="F55"/>
  <c r="D55"/>
  <c r="E55"/>
  <c r="I56"/>
  <c r="J56"/>
  <c r="AD56" l="1"/>
  <c r="S56"/>
  <c r="R56"/>
  <c r="O56"/>
  <c r="Q56"/>
  <c r="K57"/>
  <c r="N56"/>
  <c r="M56"/>
  <c r="P56"/>
  <c r="L56"/>
  <c r="V56"/>
  <c r="AJ56"/>
  <c r="AF56" l="1"/>
  <c r="AC56"/>
  <c r="AB56"/>
  <c r="Y56"/>
  <c r="X56"/>
  <c r="W57"/>
  <c r="Z56"/>
  <c r="AA56"/>
  <c r="E56"/>
  <c r="F56"/>
  <c r="C56"/>
  <c r="B56"/>
  <c r="D56"/>
  <c r="A56"/>
  <c r="J57"/>
  <c r="I57"/>
  <c r="K58" l="1"/>
  <c r="Q57"/>
  <c r="M57"/>
  <c r="O57"/>
  <c r="N57"/>
  <c r="P57"/>
  <c r="L57"/>
  <c r="R57"/>
  <c r="AD57"/>
  <c r="S57"/>
  <c r="AJ57"/>
  <c r="V57"/>
  <c r="AF57" l="1"/>
  <c r="Y57"/>
  <c r="AA57"/>
  <c r="Z57"/>
  <c r="X57"/>
  <c r="AB57"/>
  <c r="W58"/>
  <c r="AC57"/>
  <c r="D57"/>
  <c r="E57"/>
  <c r="B57"/>
  <c r="C57"/>
  <c r="A57"/>
  <c r="F57"/>
  <c r="J58"/>
  <c r="I58"/>
  <c r="K59" l="1"/>
  <c r="O58"/>
  <c r="M58"/>
  <c r="N58"/>
  <c r="P58"/>
  <c r="Q58"/>
  <c r="L58"/>
  <c r="AD58"/>
  <c r="S58"/>
  <c r="R58"/>
  <c r="AJ58"/>
  <c r="V58"/>
  <c r="X58" l="1"/>
  <c r="AA58"/>
  <c r="Z58"/>
  <c r="AB58"/>
  <c r="AC58"/>
  <c r="Y58"/>
  <c r="W59"/>
  <c r="AF58"/>
  <c r="C58"/>
  <c r="D58"/>
  <c r="F58"/>
  <c r="A58"/>
  <c r="B58"/>
  <c r="E58"/>
  <c r="J59"/>
  <c r="I59"/>
  <c r="K60" l="1"/>
  <c r="P59"/>
  <c r="N59"/>
  <c r="O59"/>
  <c r="M59"/>
  <c r="Q59"/>
  <c r="L59"/>
  <c r="S59"/>
  <c r="AD59"/>
  <c r="R59"/>
  <c r="AJ59"/>
  <c r="V59"/>
  <c r="AF59" l="1"/>
  <c r="Y59"/>
  <c r="AA59"/>
  <c r="AC59"/>
  <c r="Z59"/>
  <c r="W60"/>
  <c r="AB59"/>
  <c r="X59"/>
  <c r="C59"/>
  <c r="E59"/>
  <c r="B59"/>
  <c r="D59"/>
  <c r="F59"/>
  <c r="A59"/>
  <c r="I60"/>
  <c r="J60"/>
  <c r="AD60" l="1"/>
  <c r="R60"/>
  <c r="S60"/>
  <c r="O60"/>
  <c r="N60"/>
  <c r="Q60"/>
  <c r="M60"/>
  <c r="L60"/>
  <c r="K61"/>
  <c r="P60"/>
  <c r="AJ60"/>
  <c r="V60"/>
  <c r="AF60" l="1"/>
  <c r="Y60"/>
  <c r="X60"/>
  <c r="Z60"/>
  <c r="W61"/>
  <c r="AB60"/>
  <c r="AC60"/>
  <c r="AA60"/>
  <c r="A60"/>
  <c r="F60"/>
  <c r="B60"/>
  <c r="D60"/>
  <c r="C60"/>
  <c r="E60"/>
  <c r="I61"/>
  <c r="J61"/>
  <c r="R61" l="1"/>
  <c r="AD61"/>
  <c r="S61"/>
  <c r="Q61"/>
  <c r="N61"/>
  <c r="M61"/>
  <c r="K62"/>
  <c r="O61"/>
  <c r="P61"/>
  <c r="L61"/>
  <c r="AJ61"/>
  <c r="V61"/>
  <c r="AC61" l="1"/>
  <c r="AB61"/>
  <c r="X61"/>
  <c r="AA61"/>
  <c r="Z61"/>
  <c r="Y61"/>
  <c r="W62"/>
  <c r="AF61"/>
  <c r="A61"/>
  <c r="D61"/>
  <c r="C61"/>
  <c r="F61"/>
  <c r="E61"/>
  <c r="B61"/>
  <c r="J62"/>
  <c r="I62"/>
  <c r="S62" l="1"/>
  <c r="AD62"/>
  <c r="R62"/>
  <c r="M62"/>
  <c r="P62"/>
  <c r="Q62"/>
  <c r="K63"/>
  <c r="L62"/>
  <c r="O62"/>
  <c r="N62"/>
  <c r="AJ62"/>
  <c r="V62"/>
  <c r="AC62" l="1"/>
  <c r="Z62"/>
  <c r="W63"/>
  <c r="AA62"/>
  <c r="AB62"/>
  <c r="X62"/>
  <c r="Y62"/>
  <c r="AF62"/>
  <c r="F62"/>
  <c r="A62"/>
  <c r="C62"/>
  <c r="B62"/>
  <c r="E62"/>
  <c r="D62"/>
  <c r="I63"/>
  <c r="J63"/>
  <c r="K64" l="1"/>
  <c r="N63"/>
  <c r="M63"/>
  <c r="P63"/>
  <c r="L63"/>
  <c r="Q63"/>
  <c r="O63"/>
  <c r="AD63"/>
  <c r="S63"/>
  <c r="R63"/>
  <c r="AJ63"/>
  <c r="V63"/>
  <c r="Z63" l="1"/>
  <c r="X63"/>
  <c r="AC63"/>
  <c r="AA63"/>
  <c r="W64"/>
  <c r="AB63"/>
  <c r="Y63"/>
  <c r="AF63"/>
  <c r="B63"/>
  <c r="A63"/>
  <c r="E63"/>
  <c r="F63"/>
  <c r="C63"/>
  <c r="D63"/>
  <c r="J64"/>
  <c r="I64"/>
  <c r="M64" l="1"/>
  <c r="L64"/>
  <c r="K65"/>
  <c r="N64"/>
  <c r="P64"/>
  <c r="O64"/>
  <c r="Q64"/>
  <c r="AD64"/>
  <c r="S64"/>
  <c r="R64"/>
  <c r="AJ64"/>
  <c r="V64"/>
  <c r="Z64" l="1"/>
  <c r="AB64"/>
  <c r="AC64"/>
  <c r="AA64"/>
  <c r="Y64"/>
  <c r="X64"/>
  <c r="W65"/>
  <c r="AF64"/>
  <c r="C64"/>
  <c r="B64"/>
  <c r="D64"/>
  <c r="F64"/>
  <c r="E64"/>
  <c r="A64"/>
  <c r="I65"/>
  <c r="J65"/>
  <c r="L65" l="1"/>
  <c r="O65"/>
  <c r="M65"/>
  <c r="P65"/>
  <c r="Q65"/>
  <c r="K66"/>
  <c r="N65"/>
  <c r="AD65"/>
  <c r="S65"/>
  <c r="R65"/>
  <c r="AJ65"/>
  <c r="V65"/>
  <c r="AF65" l="1"/>
  <c r="AB65"/>
  <c r="AC65"/>
  <c r="AA65"/>
  <c r="Y65"/>
  <c r="W66"/>
  <c r="X65"/>
  <c r="Z65"/>
  <c r="F65"/>
  <c r="E65"/>
  <c r="D65"/>
  <c r="C65"/>
  <c r="B65"/>
  <c r="A65"/>
  <c r="I66"/>
  <c r="J66"/>
  <c r="N66" l="1"/>
  <c r="L66"/>
  <c r="P66"/>
  <c r="K67"/>
  <c r="Q66"/>
  <c r="M66"/>
  <c r="O66"/>
  <c r="R66"/>
  <c r="AD66"/>
  <c r="S66"/>
  <c r="AJ66"/>
  <c r="V66"/>
  <c r="Z66" l="1"/>
  <c r="AC66"/>
  <c r="X66"/>
  <c r="AB66"/>
  <c r="AA66"/>
  <c r="W67"/>
  <c r="Y66"/>
  <c r="AF66"/>
  <c r="A66"/>
  <c r="B66"/>
  <c r="C66"/>
  <c r="D66"/>
  <c r="F66"/>
  <c r="E66"/>
  <c r="J67"/>
  <c r="I67"/>
  <c r="AD67" l="1"/>
  <c r="S67"/>
  <c r="R67"/>
  <c r="M67"/>
  <c r="P67"/>
  <c r="N67"/>
  <c r="O67"/>
  <c r="L67"/>
  <c r="K68"/>
  <c r="Q67"/>
  <c r="AJ67"/>
  <c r="V67"/>
  <c r="AF67" l="1"/>
  <c r="Z67"/>
  <c r="AA67"/>
  <c r="X67"/>
  <c r="Y67"/>
  <c r="AB67"/>
  <c r="W68"/>
  <c r="AC67"/>
  <c r="A67"/>
  <c r="D67"/>
  <c r="B67"/>
  <c r="C67"/>
  <c r="F67"/>
  <c r="E67"/>
  <c r="I68"/>
  <c r="J68"/>
  <c r="AD68" l="1"/>
  <c r="S68"/>
  <c r="R68"/>
  <c r="Q68"/>
  <c r="O68"/>
  <c r="M68"/>
  <c r="N68"/>
  <c r="K69"/>
  <c r="L68"/>
  <c r="P68"/>
  <c r="V68"/>
  <c r="AJ68"/>
  <c r="AF68" l="1"/>
  <c r="Y68"/>
  <c r="AB68"/>
  <c r="AA68"/>
  <c r="X68"/>
  <c r="W69"/>
  <c r="AC68"/>
  <c r="Z68"/>
  <c r="F68"/>
  <c r="D68"/>
  <c r="C68"/>
  <c r="B68"/>
  <c r="A68"/>
  <c r="E68"/>
  <c r="I69"/>
  <c r="J69"/>
  <c r="AD69" l="1"/>
  <c r="R69"/>
  <c r="S69"/>
  <c r="L69"/>
  <c r="N69"/>
  <c r="O69"/>
  <c r="Q69"/>
  <c r="M69"/>
  <c r="P69"/>
  <c r="K70"/>
  <c r="AJ69"/>
  <c r="V69"/>
  <c r="Z69" l="1"/>
  <c r="AA69"/>
  <c r="AC69"/>
  <c r="Y69"/>
  <c r="AB69"/>
  <c r="X69"/>
  <c r="W70"/>
  <c r="AF69"/>
  <c r="C69"/>
  <c r="B69"/>
  <c r="F69"/>
  <c r="A69"/>
  <c r="E69"/>
  <c r="D69"/>
  <c r="I70"/>
  <c r="J70"/>
  <c r="S70" l="1"/>
  <c r="AD70"/>
  <c r="R70"/>
  <c r="O70"/>
  <c r="L70"/>
  <c r="K71"/>
  <c r="N70"/>
  <c r="P70"/>
  <c r="M70"/>
  <c r="Q70"/>
  <c r="AJ70"/>
  <c r="V70"/>
  <c r="Y70" l="1"/>
  <c r="AB70"/>
  <c r="X70"/>
  <c r="AA70"/>
  <c r="W71"/>
  <c r="Z70"/>
  <c r="AC70"/>
  <c r="AF70"/>
  <c r="C70"/>
  <c r="E70"/>
  <c r="D70"/>
  <c r="F70"/>
  <c r="A70"/>
  <c r="B70"/>
  <c r="I71"/>
  <c r="J71"/>
  <c r="AD71" l="1"/>
  <c r="S71"/>
  <c r="R71"/>
  <c r="M71"/>
  <c r="L71"/>
  <c r="K72"/>
  <c r="N71"/>
  <c r="Q71"/>
  <c r="P71"/>
  <c r="O71"/>
  <c r="AJ71"/>
  <c r="V71"/>
  <c r="AF71" l="1"/>
  <c r="X71"/>
  <c r="Z71"/>
  <c r="Y71"/>
  <c r="W72"/>
  <c r="AC71"/>
  <c r="AB71"/>
  <c r="AA71"/>
  <c r="B71"/>
  <c r="D71"/>
  <c r="A71"/>
  <c r="C71"/>
  <c r="F71"/>
  <c r="E71"/>
  <c r="I72"/>
  <c r="J72"/>
  <c r="AD72" l="1"/>
  <c r="S72"/>
  <c r="R72"/>
  <c r="P72"/>
  <c r="K73"/>
  <c r="L72"/>
  <c r="O72"/>
  <c r="N72"/>
  <c r="M72"/>
  <c r="Q72"/>
  <c r="AJ72"/>
  <c r="V72"/>
  <c r="AB72" l="1"/>
  <c r="Y72"/>
  <c r="Z72"/>
  <c r="W73"/>
  <c r="AA72"/>
  <c r="X72"/>
  <c r="AC72"/>
  <c r="AF72"/>
  <c r="B72"/>
  <c r="E72"/>
  <c r="F72"/>
  <c r="C72"/>
  <c r="D72"/>
  <c r="A72"/>
  <c r="I73"/>
  <c r="J73"/>
  <c r="K74" l="1"/>
  <c r="L73"/>
  <c r="M73"/>
  <c r="Q73"/>
  <c r="N73"/>
  <c r="O73"/>
  <c r="P73"/>
  <c r="R73"/>
  <c r="S73"/>
  <c r="AD73"/>
  <c r="AJ73"/>
  <c r="V73"/>
  <c r="Y73" l="1"/>
  <c r="AC73"/>
  <c r="W74"/>
  <c r="X73"/>
  <c r="Z73"/>
  <c r="AB73"/>
  <c r="AA73"/>
  <c r="AF73"/>
  <c r="D73"/>
  <c r="F73"/>
  <c r="E73"/>
  <c r="C73"/>
  <c r="A73"/>
  <c r="B73"/>
  <c r="I74"/>
  <c r="J74"/>
  <c r="AD74" l="1"/>
  <c r="S74"/>
  <c r="R74"/>
  <c r="N74"/>
  <c r="L74"/>
  <c r="K75"/>
  <c r="P74"/>
  <c r="Q74"/>
  <c r="O74"/>
  <c r="M74"/>
  <c r="V74"/>
  <c r="AJ74"/>
  <c r="AB74" l="1"/>
  <c r="Y74"/>
  <c r="W75"/>
  <c r="AC74"/>
  <c r="X74"/>
  <c r="AA74"/>
  <c r="Z74"/>
  <c r="AF74"/>
  <c r="F74"/>
  <c r="E74"/>
  <c r="B74"/>
  <c r="A74"/>
  <c r="C74"/>
  <c r="D74"/>
  <c r="J75"/>
  <c r="I75"/>
  <c r="N75" l="1"/>
  <c r="O75"/>
  <c r="P75"/>
  <c r="L75"/>
  <c r="K76"/>
  <c r="M75"/>
  <c r="Q75"/>
  <c r="AD75"/>
  <c r="S75"/>
  <c r="R75"/>
  <c r="AJ75"/>
  <c r="V75"/>
  <c r="AF75" l="1"/>
  <c r="W76"/>
  <c r="AA75"/>
  <c r="AC75"/>
  <c r="Y75"/>
  <c r="Z75"/>
  <c r="AB75"/>
  <c r="X75"/>
  <c r="B75"/>
  <c r="A75"/>
  <c r="D75"/>
  <c r="C75"/>
  <c r="F75"/>
  <c r="E75"/>
  <c r="I76"/>
  <c r="J76"/>
  <c r="P76" l="1"/>
  <c r="M76"/>
  <c r="K77"/>
  <c r="N76"/>
  <c r="O76"/>
  <c r="Q76"/>
  <c r="L76"/>
  <c r="S76"/>
  <c r="R76"/>
  <c r="AD76"/>
  <c r="AJ76"/>
  <c r="V76"/>
  <c r="AF76" l="1"/>
  <c r="AA76"/>
  <c r="AC76"/>
  <c r="AB76"/>
  <c r="W77"/>
  <c r="Z76"/>
  <c r="X76"/>
  <c r="Y76"/>
  <c r="A76"/>
  <c r="F76"/>
  <c r="D76"/>
  <c r="E76"/>
  <c r="C76"/>
  <c r="B76"/>
  <c r="I77"/>
  <c r="J77"/>
  <c r="P77" l="1"/>
  <c r="Q77"/>
  <c r="N77"/>
  <c r="M77"/>
  <c r="L77"/>
  <c r="O77"/>
  <c r="R77"/>
  <c r="S77"/>
  <c r="AD77"/>
  <c r="AJ77"/>
  <c r="V77"/>
  <c r="AF77" l="1"/>
  <c r="AA77"/>
  <c r="AB77"/>
  <c r="Y77"/>
  <c r="AC77"/>
  <c r="X77"/>
  <c r="Z77"/>
  <c r="E77"/>
  <c r="B77"/>
  <c r="C77"/>
  <c r="A77"/>
  <c r="F77"/>
  <c r="D77"/>
  <c r="F1" l="1"/>
</calcChain>
</file>

<file path=xl/sharedStrings.xml><?xml version="1.0" encoding="utf-8"?>
<sst xmlns="http://schemas.openxmlformats.org/spreadsheetml/2006/main" count="277" uniqueCount="186">
  <si>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</si>
  <si>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</si>
  <si>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</si>
  <si>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</si>
  <si>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</si>
  <si>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</si>
  <si>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</si>
  <si>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</si>
  <si>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</si>
  <si>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</si>
  <si>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</si>
  <si>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</si>
  <si>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</si>
  <si>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</si>
  <si>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</si>
  <si>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</si>
  <si>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</si>
  <si>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</si>
  <si>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</si>
  <si>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</si>
  <si>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</si>
  <si>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</si>
  <si>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</si>
  <si>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</si>
  <si>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</si>
  <si>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</si>
  <si>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</si>
  <si>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</si>
  <si>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</si>
  <si>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</si>
  <si>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</si>
  <si>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</si>
  <si>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</si>
  <si>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</si>
  <si>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</si>
  <si>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</si>
  <si>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</si>
  <si>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</si>
  <si>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</si>
  <si>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</si>
  <si>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</si>
  <si>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</si>
  <si>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</si>
  <si>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</si>
  <si>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</si>
  <si>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</si>
  <si>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</si>
  <si>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</si>
  <si>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</si>
  <si>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</si>
  <si>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</si>
  <si>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</si>
  <si>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</si>
  <si>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</si>
  <si>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</si>
  <si>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</si>
  <si>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PF</t>
  </si>
  <si>
    <t>JF</t>
  </si>
  <si>
    <t>Re-stock first aid kit as needed</t>
  </si>
  <si>
    <t>Budget Asumptions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</si>
  <si>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</si>
  <si>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</si>
  <si>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t>(charge minus cost/trip x No. of trips = budget)</t>
  </si>
  <si>
    <t>(charge minus cost/day x Days use = budget)</t>
  </si>
  <si>
    <t xml:space="preserve">  JOBS TO BE DONE EVERY YEAR</t>
  </si>
  <si>
    <t>JM</t>
  </si>
  <si>
    <t>PAGE</t>
  </si>
  <si>
    <t>WHO</t>
  </si>
  <si>
    <t>INDEX TO PAGES</t>
  </si>
  <si>
    <t>Lighting</t>
  </si>
  <si>
    <t>Service engine (oil &amp; filters mid season)  add diesel tonic, Oil and filter, Fuel filter,</t>
  </si>
  <si>
    <t>DRK/PB</t>
  </si>
  <si>
    <t xml:space="preserve">Check propeller </t>
  </si>
  <si>
    <t>Hull &amp; Structure</t>
  </si>
  <si>
    <t xml:space="preserve">  JOBS FOR THIS YEAR</t>
  </si>
  <si>
    <t>Winterisation- Partial (November) Full (December)</t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</si>
  <si>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</si>
  <si>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</si>
  <si>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</si>
  <si>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</si>
  <si>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</si>
  <si>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</si>
  <si>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</si>
  <si>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</si>
  <si>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t>Restock &amp; update handover sheet &amp; email to members</t>
  </si>
  <si>
    <t>Clean boat for start of season</t>
  </si>
  <si>
    <t>Butyle covering: 2m x 1.8m</t>
  </si>
  <si>
    <t>JF/PB/SB</t>
  </si>
  <si>
    <t>No of new participants</t>
  </si>
  <si>
    <t xml:space="preserve">No. of continuing Participants </t>
  </si>
  <si>
    <t>SB</t>
  </si>
  <si>
    <t>jobs listed</t>
  </si>
  <si>
    <t xml:space="preserve">Check stock diesel tonic and oil + fuel+ air filters </t>
  </si>
  <si>
    <t>Clean rain gullies around stern counter area</t>
  </si>
  <si>
    <t xml:space="preserve">  JOBS FROM LAST YEAR</t>
  </si>
  <si>
    <t>Working w/e food</t>
  </si>
  <si>
    <t xml:space="preserve">Check mounts, transmission and alternator belt </t>
  </si>
  <si>
    <r>
      <t xml:space="preserve">Check </t>
    </r>
    <r>
      <rPr>
        <b/>
        <sz val="11"/>
        <rFont val="Arial"/>
        <family val="2"/>
      </rPr>
      <t>front</t>
    </r>
    <r>
      <rPr>
        <sz val="11"/>
        <rFont val="Arial"/>
        <family val="2"/>
      </rPr>
      <t xml:space="preserve"> gas locker vents to outside are clear</t>
    </r>
  </si>
  <si>
    <t>DA/DB</t>
  </si>
  <si>
    <t>DB/DJ/JM</t>
  </si>
  <si>
    <t>Paintwork</t>
  </si>
  <si>
    <t>Woodwork</t>
  </si>
  <si>
    <t>Plumbing</t>
  </si>
  <si>
    <t>ADDITIONAL COST  for jobs of up to priority</t>
  </si>
  <si>
    <r>
      <t xml:space="preserve">*2 </t>
    </r>
    <r>
      <rPr>
        <sz val="11"/>
        <rFont val="Arial"/>
        <family val="2"/>
      </rPr>
      <t xml:space="preserve">Daily charge </t>
    </r>
    <r>
      <rPr>
        <sz val="11"/>
        <color rgb="FFFF000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changed as </t>
    </r>
    <r>
      <rPr>
        <sz val="11"/>
        <rFont val="Arial"/>
        <family val="2"/>
      </rPr>
      <t>£25/30 Avg =</t>
    </r>
  </si>
  <si>
    <r>
      <rPr>
        <b/>
        <i/>
        <sz val="11"/>
        <rFont val="Arial"/>
        <family val="2"/>
      </rPr>
      <t>*4</t>
    </r>
    <r>
      <rPr>
        <i/>
        <sz val="11"/>
        <rFont val="Arial"/>
        <family val="2"/>
      </rPr>
      <t xml:space="preserve"> Share increased to £500 in 2021 to cover painting and recover floating fund over next few years</t>
    </r>
  </si>
  <si>
    <r>
      <rPr>
        <b/>
        <i/>
        <sz val="12"/>
        <rFont val="Arial"/>
        <family val="2"/>
      </rPr>
      <t>*3</t>
    </r>
    <r>
      <rPr>
        <i/>
        <sz val="12"/>
        <rFont val="Arial"/>
        <family val="2"/>
      </rPr>
      <t xml:space="preserve"> NP daily charge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from £10 to £25 in 2022</t>
    </r>
  </si>
  <si>
    <t>IMPORTANT NOTES</t>
  </si>
  <si>
    <r>
      <t>NP daily rate</t>
    </r>
    <r>
      <rPr>
        <b/>
        <sz val="12"/>
        <rFont val="Arial"/>
        <family val="2"/>
      </rPr>
      <t xml:space="preserve"> (* 3)</t>
    </r>
  </si>
  <si>
    <r>
      <t>Share</t>
    </r>
    <r>
      <rPr>
        <b/>
        <sz val="12"/>
        <rFont val="Arial"/>
        <family val="2"/>
      </rPr>
      <t xml:space="preserve"> (* 4)</t>
    </r>
  </si>
  <si>
    <t>NOTES ON ESTIMATES</t>
  </si>
  <si>
    <r>
      <t xml:space="preserve">Surplus / </t>
    </r>
    <r>
      <rPr>
        <sz val="12"/>
        <color indexed="10"/>
        <rFont val="Arial"/>
        <family val="2"/>
      </rPr>
      <t>Loss</t>
    </r>
    <r>
      <rPr>
        <sz val="12"/>
        <rFont val="Arial"/>
        <family val="2"/>
      </rPr>
      <t xml:space="preserve"> =</t>
    </r>
  </si>
  <si>
    <r>
      <t xml:space="preserve">Check compliance issues. Check for new/changed requirements. </t>
    </r>
    <r>
      <rPr>
        <b/>
        <sz val="11"/>
        <rFont val="Arial"/>
        <family val="2"/>
      </rPr>
      <t xml:space="preserve"> </t>
    </r>
  </si>
  <si>
    <r>
      <t>De-winterise</t>
    </r>
    <r>
      <rPr>
        <sz val="11"/>
        <rFont val="Arial"/>
        <family val="2"/>
      </rPr>
      <t xml:space="preserve">, check for leaks, reinstall, change water filter. Re-install Port Side Heating pump and shower. </t>
    </r>
  </si>
  <si>
    <t>Restock CH antifreeze Check water levels</t>
  </si>
  <si>
    <r>
      <t>Restock engine oil if needed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</si>
  <si>
    <t>Clean rubber mats on stern counter area</t>
  </si>
  <si>
    <t>Clean Shower sump (bucket). Check for leaks</t>
  </si>
  <si>
    <t>Permanent cover for boiler chimney</t>
  </si>
  <si>
    <t>Batteries: Check, clean &amp; grease terminals</t>
  </si>
  <si>
    <t>Clean the roof</t>
  </si>
  <si>
    <t>Reposition lugs on rear steps</t>
  </si>
  <si>
    <t>PB/JF</t>
  </si>
  <si>
    <r>
      <t xml:space="preserve">Check for any soft board (replace as necessary) and water under floor </t>
    </r>
    <r>
      <rPr>
        <b/>
        <sz val="11"/>
        <rFont val="Arial"/>
        <family val="2"/>
      </rPr>
      <t>OK Specically at the stern</t>
    </r>
  </si>
  <si>
    <t>PB /JF</t>
  </si>
  <si>
    <t>Winterisation</t>
  </si>
  <si>
    <t>2023 EOY Floating Fund</t>
  </si>
  <si>
    <t>Number of trips (13 in 2022)</t>
  </si>
  <si>
    <t>DB/TM</t>
  </si>
  <si>
    <t xml:space="preserve">Pressure test the gas lines </t>
  </si>
  <si>
    <r>
      <t xml:space="preserve">Check operation of both loos &amp; check fixing. </t>
    </r>
    <r>
      <rPr>
        <sz val="11"/>
        <color rgb="FFFF0000"/>
        <rFont val="Arial"/>
        <family val="2"/>
      </rPr>
      <t>See rear loo replacement</t>
    </r>
  </si>
  <si>
    <t>Check/fix bilge pumps and auto switches operational including checking for blocked outlet</t>
  </si>
  <si>
    <t>Laundry: clean blankets &amp; curtains as needed</t>
  </si>
  <si>
    <t>Arrange hull survey before insurance renewal on 14/12/24.</t>
  </si>
  <si>
    <t>Replace rear loo.</t>
  </si>
  <si>
    <t>Clean the bilge (engine chamber almost full)</t>
  </si>
  <si>
    <t>Investigate source of water under kitchen sink and repair</t>
  </si>
  <si>
    <t>Replace kitchen water pump and associated assembly?</t>
  </si>
  <si>
    <t>Ease front door.</t>
  </si>
  <si>
    <t xml:space="preserve">Install wire retainer on shelf to stop cornflake box avalanche. </t>
  </si>
  <si>
    <t>Check alignment of front fender and adjust as necessary,</t>
  </si>
  <si>
    <t>Treat wooden gang plank to allow outside storage.</t>
  </si>
  <si>
    <t>Improve front headlight</t>
  </si>
  <si>
    <t>Port Side Heating joint replacement (blew off at Christmas).</t>
  </si>
  <si>
    <t>Investigate leaks from engine and CH header tanks later in season.</t>
  </si>
  <si>
    <t>Implement Phase III upgrade to heating.  Option to use engine to power Central Heating.</t>
  </si>
  <si>
    <t>Stiffness of gear change, a feature or a fault?</t>
  </si>
  <si>
    <t>Repair diesel heater.  Add to checklist</t>
  </si>
  <si>
    <t xml:space="preserve">Lights replacement/upgrade </t>
  </si>
  <si>
    <t xml:space="preserve">Swanley: Haul out (and return) &amp; Power wash </t>
  </si>
  <si>
    <t>Number of NP days (79 in 23)</t>
  </si>
  <si>
    <t>Days use (51 in 2023)</t>
  </si>
  <si>
    <t>Cost/trip Pumpout (£31 in 23)</t>
  </si>
  <si>
    <t>Cost/day Fuel+gas (£18 in 23)</t>
  </si>
  <si>
    <t>Licence (£1327 in 2023)</t>
  </si>
  <si>
    <t>2024 EOY Floating Fund</t>
  </si>
  <si>
    <t>Winter Moorings (£928 in 2023)</t>
  </si>
  <si>
    <t>Trip charge  (net of costs)</t>
  </si>
  <si>
    <t>Daily charge (net of costs)</t>
  </si>
  <si>
    <r>
      <t xml:space="preserve">Winter moorings </t>
    </r>
    <r>
      <rPr>
        <b/>
        <i/>
        <sz val="11"/>
        <color indexed="10"/>
        <rFont val="Arial"/>
        <family val="2"/>
      </rPr>
      <t>inflated by 10%</t>
    </r>
    <r>
      <rPr>
        <i/>
        <sz val="11"/>
        <rFont val="Arial"/>
        <family val="2"/>
      </rPr>
      <t xml:space="preserve"> over last year</t>
    </r>
  </si>
  <si>
    <t>Licence- calculated using C&amp;RT website</t>
  </si>
  <si>
    <t>Insurance estimated based on £376 in Dec 2023</t>
  </si>
  <si>
    <r>
      <t xml:space="preserve">NP days </t>
    </r>
    <r>
      <rPr>
        <b/>
        <i/>
        <sz val="12"/>
        <color rgb="FFFF0000"/>
        <rFont val="Arial"/>
        <family val="2"/>
      </rPr>
      <t>decreased.</t>
    </r>
    <r>
      <rPr>
        <i/>
        <sz val="12"/>
        <rFont val="Arial"/>
        <family val="2"/>
      </rPr>
      <t xml:space="preserve"> Were 94 in 2022  to 79 in 2023, of which 30 were one trip.</t>
    </r>
  </si>
  <si>
    <t>Heating</t>
  </si>
  <si>
    <t>Engineeering</t>
  </si>
  <si>
    <t>Painting</t>
  </si>
  <si>
    <t>Joinery</t>
  </si>
  <si>
    <t>Replace CO detector (done in 2023)</t>
  </si>
  <si>
    <t>Central wardrobe door Replace catch &amp; make door fit</t>
  </si>
  <si>
    <t>Upgrade mattresses/seating with memory foam?</t>
  </si>
  <si>
    <t>Arrange re-blacking the hull (one coat epoxy)</t>
  </si>
  <si>
    <t>Arrange repair of gunnel under rear boards.</t>
  </si>
  <si>
    <t>Arrange Improvent of the balance of the rudder</t>
  </si>
  <si>
    <t>PB/DA</t>
  </si>
  <si>
    <t>Overflow CH exit pipes at front and rear not discharging outboard.  Glue? - perhaps ask SB?</t>
  </si>
  <si>
    <t>SB/DRK</t>
  </si>
  <si>
    <t>PB/SB</t>
  </si>
  <si>
    <t>DA/TM</t>
  </si>
  <si>
    <t>Woodwork in Boiler cabinet to support/protect fan heater</t>
  </si>
  <si>
    <t>RCR</t>
  </si>
  <si>
    <t>DA/DRK</t>
  </si>
  <si>
    <t>tba</t>
  </si>
  <si>
    <r>
      <t>*1</t>
    </r>
    <r>
      <rPr>
        <sz val="11"/>
        <rFont val="Arial"/>
        <family val="2"/>
      </rPr>
      <t xml:space="preserve"> trip charge</t>
    </r>
    <r>
      <rPr>
        <sz val="10"/>
        <rFont val="Arial"/>
        <family val="2"/>
      </rPr>
      <t xml:space="preserve"> (£30.48 average cost in 2023) </t>
    </r>
  </si>
  <si>
    <t>Replace front rope</t>
  </si>
  <si>
    <t>Touch up paint on gunnels (PB to supply paint)</t>
  </si>
  <si>
    <t>DB/DJ/JM (PB)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</si>
</sst>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6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color indexed="24"/>
      <name val="Arial"/>
      <family val="2"/>
    </font>
    <font>
      <sz val="10"/>
      <color rgb="FFFF0000"/>
      <name val="Arial"/>
      <family val="2"/>
    </font>
    <font>
      <b/>
      <sz val="8"/>
      <color theme="5" tint="-0.249977111117893"/>
      <name val="Arial"/>
      <family val="2"/>
    </font>
    <font>
      <sz val="12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1" applyNumberFormat="0" applyFont="0" applyFill="0" applyAlignment="0" applyProtection="0"/>
  </cellStyleXfs>
  <cellXfs count="172">
    <xf numFmtId="0" fontId="0" fillId="0" borderId="0" xfId="0"/>
    <xf numFmtId="0" fontId="11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26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0" fontId="24" fillId="0" borderId="0" xfId="0" applyFont="1"/>
    <xf numFmtId="0" fontId="25" fillId="0" borderId="0" xfId="0" applyFont="1"/>
    <xf numFmtId="168" fontId="24" fillId="0" borderId="0" xfId="0" applyNumberFormat="1" applyFont="1"/>
    <xf numFmtId="0" fontId="24" fillId="0" borderId="0" xfId="0" applyFont="1" applyAlignment="1">
      <alignment horizont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6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167" fontId="20" fillId="0" borderId="24" xfId="0" applyNumberFormat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67" fontId="20" fillId="0" borderId="27" xfId="0" applyNumberFormat="1" applyFont="1" applyBorder="1" applyAlignment="1">
      <alignment horizontal="left" vertical="center" wrapText="1"/>
    </xf>
    <xf numFmtId="166" fontId="21" fillId="0" borderId="0" xfId="0" applyNumberFormat="1" applyFont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0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/>
    </xf>
    <xf numFmtId="167" fontId="21" fillId="2" borderId="0" xfId="0" applyNumberFormat="1" applyFont="1" applyFill="1" applyAlignment="1">
      <alignment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64" fontId="26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2" borderId="35" xfId="0" applyFont="1" applyFill="1" applyBorder="1" applyAlignment="1">
      <alignment horizontal="center" vertical="center" textRotation="90" wrapText="1"/>
    </xf>
    <xf numFmtId="0" fontId="20" fillId="2" borderId="22" xfId="0" applyFont="1" applyFill="1" applyBorder="1" applyAlignment="1">
      <alignment horizontal="center" vertical="center" textRotation="90" wrapText="1"/>
    </xf>
    <xf numFmtId="0" fontId="12" fillId="0" borderId="36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37" xfId="0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166" fontId="12" fillId="0" borderId="38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0" borderId="43" xfId="0" applyFont="1" applyBorder="1" applyAlignment="1">
      <alignment horizontal="center" vertical="center" textRotation="90" wrapText="1"/>
    </xf>
    <xf numFmtId="166" fontId="12" fillId="0" borderId="44" xfId="0" applyNumberFormat="1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168" fontId="24" fillId="0" borderId="0" xfId="0" applyNumberFormat="1" applyFont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3"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2</xdr:row>
      <xdr:rowOff>20079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67719" y="33866"/>
          <a:ext cx="2201323" cy="4180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80</xdr:row>
      <xdr:rowOff>107950</xdr:rowOff>
    </xdr:from>
    <xdr:to>
      <xdr:col>6</xdr:col>
      <xdr:colOff>438150</xdr:colOff>
      <xdr:row>86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82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5"/>
  <sheetViews>
    <sheetView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defaultColWidth="8.84375" defaultRowHeight="15.5"/>
  <cols>
    <col min="1" max="1" width="4.3046875" style="15" customWidth="1"/>
    <col min="2" max="2" width="57.84375" style="15" customWidth="1"/>
    <col min="3" max="3" width="8.69140625" style="13" customWidth="1"/>
    <col min="4" max="5" width="14.4609375" style="13" customWidth="1"/>
    <col min="6" max="6" width="11.53515625" style="17" customWidth="1"/>
    <col min="7" max="7" width="2" style="15" customWidth="1"/>
    <col min="8" max="8" width="3" style="15" customWidth="1"/>
    <col min="9" max="9" width="5.84375" style="15" customWidth="1"/>
    <col min="10" max="10" width="4.84375" style="15" customWidth="1"/>
    <col min="11" max="11" width="7" style="15" customWidth="1"/>
    <col min="12" max="12" width="18.53515625" style="15" customWidth="1"/>
    <col min="13" max="13" width="13.23046875" style="15" customWidth="1"/>
    <col min="14" max="14" width="14.765625" style="15" customWidth="1"/>
    <col min="15" max="15" width="8.4609375" style="15" customWidth="1"/>
    <col min="16" max="16" width="22.765625" style="15" customWidth="1"/>
    <col min="17" max="17" width="8.53515625" style="15" customWidth="1"/>
    <col min="18" max="18" width="8.84375" style="15" customWidth="1"/>
    <col min="19" max="19" width="2" style="13" customWidth="1"/>
    <col min="20" max="20" width="2.84375" style="16" customWidth="1"/>
    <col min="21" max="22" width="3" style="15" customWidth="1"/>
    <col min="23" max="26" width="8.84375" style="15" customWidth="1"/>
    <col min="27" max="27" width="17.3046875" style="15" customWidth="1"/>
    <col min="28" max="28" width="29.69140625" style="15" customWidth="1"/>
    <col min="29" max="29" width="29.3046875" style="15" customWidth="1"/>
    <col min="30" max="30" width="15.07421875" style="15" customWidth="1"/>
    <col min="31" max="31" width="4.23046875" style="15" customWidth="1"/>
    <col min="32" max="32" width="8.84375" style="15" customWidth="1"/>
    <col min="33" max="33" width="29.07421875" style="15" customWidth="1"/>
    <col min="34" max="36" width="8.84375" style="15" customWidth="1"/>
    <col min="37" max="16384" width="8.84375" style="15"/>
  </cols>
  <sheetData>
    <row r="1" spans="1:40" s="4" customFormat="1" ht="16.5" thickTop="1" thickBot="1">
      <c r="A1" s="20" t="str">
        <f>C1</f>
        <v>PB</v>
      </c>
      <c r="B1" s="4" t="str">
        <f>CONCATENATE("you are responsible for the following jobs: (up to priority ",MAX(Budget!B3,Budget!E3),")")</f>
        <v>you are responsible for the following jobs: (up to priority 4.9)</v>
      </c>
      <c r="C1" s="7" t="str">
        <f>IF(ISTEXT(E1), E1,VLOOKUP(E1,B80:C100,2))</f>
        <v>PB</v>
      </c>
      <c r="D1" s="21"/>
      <c r="E1" s="141" t="s">
        <v>11</v>
      </c>
      <c r="F1" s="6">
        <f ca="1">COUNT(A4:A77)</f>
        <v>23</v>
      </c>
      <c r="G1" s="135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  <c r="T1" s="135" t="s">
        <v>39</v>
      </c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8"/>
      <c r="AK1" s="24" t="s">
        <v>91</v>
      </c>
    </row>
    <row r="2" spans="1:40" s="4" customFormat="1" ht="16" thickTop="1">
      <c r="C2" s="5"/>
      <c r="D2" s="7"/>
      <c r="E2" s="142"/>
      <c r="F2" s="8"/>
      <c r="G2" s="7"/>
      <c r="H2" s="7"/>
      <c r="I2" s="7"/>
      <c r="J2" s="7"/>
      <c r="K2" s="7"/>
      <c r="L2" s="7"/>
      <c r="M2" s="7" t="str">
        <f ca="1">IF(INDIRECT(AG68)&gt;MAX(Budget!$B$3,Budget!E72),"","Y")</f>
        <v>Y</v>
      </c>
      <c r="N2" s="7"/>
      <c r="O2" s="7"/>
      <c r="P2" s="7"/>
      <c r="Q2" s="7"/>
      <c r="R2" s="7"/>
      <c r="S2" s="9"/>
      <c r="T2" s="10"/>
      <c r="U2" s="7"/>
      <c r="V2" s="7"/>
      <c r="W2" s="7"/>
      <c r="X2" s="7"/>
      <c r="Y2" s="7"/>
      <c r="Z2" s="7"/>
      <c r="AA2" s="7"/>
      <c r="AB2" s="7"/>
      <c r="AC2" s="7"/>
      <c r="AD2" s="7"/>
      <c r="AE2" s="11"/>
    </row>
    <row r="3" spans="1:40" s="4" customFormat="1">
      <c r="B3" s="4" t="str">
        <f>'ALL JOBS'!B1</f>
        <v>SCHEDULED MAINTENANCE</v>
      </c>
      <c r="C3" s="7" t="str">
        <f>'ALL JOBS'!D1</f>
        <v>PRIORITY</v>
      </c>
      <c r="D3" s="7" t="str">
        <f>'ALL JOBS'!E1</f>
        <v>TYPE</v>
      </c>
      <c r="E3" s="7"/>
      <c r="F3" s="8" t="str">
        <f>'ALL JOBS'!G1</f>
        <v>BUDGET</v>
      </c>
      <c r="J3" s="4">
        <v>2</v>
      </c>
      <c r="K3" s="4">
        <v>6</v>
      </c>
      <c r="S3" s="7"/>
      <c r="T3" s="10"/>
      <c r="V3" s="4">
        <v>2</v>
      </c>
    </row>
    <row r="4" spans="1:40" ht="30" customHeight="1">
      <c r="A4" s="15">
        <f t="shared" ref="A4:A19" ca="1" si="0">IF(AND($AE5="Y",$AE4=""),"",IF($AE4="Y",INDIRECT(X4),IF($S4="Y",INDIRECT(L4),"")))</f>
        <v>1</v>
      </c>
      <c r="B4" s="12" t="str">
        <f t="shared" ref="B4:B19" ca="1" si="1">IF(AND($AE5="Y",$AE4=""),"THE FOLLOWING JOBS ARE NOT TO BE DONE THIS YEAR",IF($AE4="Y",INDIRECT(Y4),IF($S4="Y",INDIRECT(M4),"")))</f>
        <v>Batteries: Check, clean &amp; grease terminals</v>
      </c>
      <c r="C4" s="13">
        <f t="shared" ref="C4:F8" ca="1" si="2">IF(AND($AE5="Y",$AE4=""),"",IF($AE4="Y",INDIRECT(Z4),IF($S4="Y",INDIRECT(N4),"")))</f>
        <v>0</v>
      </c>
      <c r="D4" s="13" t="str">
        <f t="shared" ca="1" si="2"/>
        <v>Start of Season</v>
      </c>
      <c r="E4" s="13" t="str">
        <f t="shared" ca="1" si="2"/>
        <v>PB/JF</v>
      </c>
      <c r="F4" s="14">
        <f t="shared" ca="1" si="2"/>
        <v>0</v>
      </c>
      <c r="G4" s="15" t="str">
        <f ca="1">IF($C$1="ALL",IF(INDIRECT(AH4)="","",IF(INDIRECT(AG4)&gt;MAX(Budget!$B$3,Budget!$E$3),"","Y")),IF(ISERR(FIND($C$1,INDIRECT(AH4))),"",IF(INDIRECT(AG4)&gt;MAX(Budget!$B$3,Budget!$E$3),"","Y")))</f>
        <v>Y</v>
      </c>
      <c r="H4" s="15">
        <f>ROW(G4)</f>
        <v>4</v>
      </c>
      <c r="I4" s="15">
        <f ca="1">VLOOKUP("Y",INDIRECT(K4),2,FALSE)</f>
        <v>4</v>
      </c>
      <c r="J4" s="15">
        <f ca="1">VLOOKUP("Y",INDIRECT(K4),2,FALSE)</f>
        <v>4</v>
      </c>
      <c r="K4" s="15" t="str">
        <f>CONCATENATE("G",J3+1,":I",'ALL JOBS'!$K$9)</f>
        <v>G3:I67</v>
      </c>
      <c r="L4" s="15" t="str">
        <f ca="1">CONCATENATE("'ALL JOBS'!A",$J4+$K$3)</f>
        <v>'ALL JOBS'!A10</v>
      </c>
      <c r="M4" s="15" t="str">
        <f t="shared" ref="M4:M67" ca="1" si="3">CONCATENATE("'ALL JOBS'!B",$J4+$K$3)</f>
        <v>'ALL JOBS'!B10</v>
      </c>
      <c r="N4" s="15" t="str">
        <f t="shared" ref="N4:N67" ca="1" si="4">CONCATENATE("'ALL JOBS'!D",$J4+$K$3)</f>
        <v>'ALL JOBS'!D10</v>
      </c>
      <c r="O4" s="15" t="str">
        <f t="shared" ref="O4:O67" ca="1" si="5">CONCATENATE("'ALL JOBS'!E",$J4+$K$3)</f>
        <v>'ALL JOBS'!E10</v>
      </c>
      <c r="P4" s="15" t="str">
        <f t="shared" ref="P4:P67" ca="1" si="6">CONCATENATE("'ALL JOBS'!F",$J4+$K$3)</f>
        <v>'ALL JOBS'!F10</v>
      </c>
      <c r="Q4" s="15" t="str">
        <f t="shared" ref="Q4:Q67" ca="1" si="7">CONCATENATE("'ALL JOBS'!G",$J4+$K$3)</f>
        <v>'ALL JOBS'!G10</v>
      </c>
      <c r="R4" s="15" t="str">
        <f t="shared" ref="R4:R67" ca="1" si="8">CONCATENATE("'ALL JOBS'!D",$I4+6)</f>
        <v>'ALL JOBS'!D10</v>
      </c>
      <c r="S4" s="13" t="str">
        <f ca="1">IF(ISNA(I4),"","Y")</f>
        <v>Y</v>
      </c>
      <c r="T4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" s="15">
        <f>H4</f>
        <v>4</v>
      </c>
      <c r="V4" s="15">
        <f ca="1">IF(AND(ISNA(I4),ISNA(I3),ISNA(I1)),VLOOKUP("Y",INDIRECT(W4),2,FALSE),V3)</f>
        <v>2</v>
      </c>
      <c r="W4" s="15" t="str">
        <f>CONCATENATE("T",V3+1,":U72")</f>
        <v>T3:U72</v>
      </c>
      <c r="X4" s="15" t="str">
        <f ca="1">CONCATENATE("'ALL JOBS'!A",$V4+$K$3)</f>
        <v>'ALL JOBS'!A8</v>
      </c>
      <c r="Y4" s="15" t="str">
        <f t="shared" ref="Y4:Y67" ca="1" si="9">CONCATENATE("'ALL JOBS'!B",$V4+$K$3)</f>
        <v>'ALL JOBS'!B8</v>
      </c>
      <c r="Z4" s="15" t="str">
        <f t="shared" ref="Z4:Z67" ca="1" si="10">CONCATENATE("'ALL JOBS'!D",$V4+$K$3)</f>
        <v>'ALL JOBS'!D8</v>
      </c>
      <c r="AA4" s="15" t="str">
        <f t="shared" ref="AA4:AA67" ca="1" si="11">CONCATENATE("'ALL JOBS'!E",$V4+$K$3)</f>
        <v>'ALL JOBS'!E8</v>
      </c>
      <c r="AB4" s="15" t="str">
        <f ca="1">CONCATENATE("'ALL JOBS'!F",$V4+$K$3)</f>
        <v>'ALL JOBS'!F8</v>
      </c>
      <c r="AC4" s="15" t="str">
        <f t="shared" ref="AC4:AC67" ca="1" si="12">CONCATENATE("'ALL JOBS'!G",$V4+$K$3)</f>
        <v>'ALL JOBS'!G8</v>
      </c>
      <c r="AD4" s="15" t="str">
        <f t="shared" ref="AD4:AD67" ca="1" si="13">CONCATENATE("'ALL JOBS'!D",$I4+6)</f>
        <v>'ALL JOBS'!D10</v>
      </c>
      <c r="AF4" s="15">
        <f ca="1">IF(AND($AE5="Y",$AE4=""),"",IF($AE4="Y",0,IF($S4="Y",ROW(B4)-3,"")))</f>
        <v>1</v>
      </c>
      <c r="AG4" s="15" t="str">
        <f>CONCATENATE("'ALL JOBS'!D",ROW(AF4)+6)</f>
        <v>'ALL JOBS'!D10</v>
      </c>
      <c r="AH4" s="15" t="str">
        <f>CONCATENATE("'ALL JOBS'!F",ROW(AF4)+6)</f>
        <v>'ALL JOBS'!F10</v>
      </c>
      <c r="AJ4" s="15" t="b">
        <f ca="1">(OR(INDIRECT(L4)=MAX('ALL JOBS'!A:A),AJ3))</f>
        <v>0</v>
      </c>
    </row>
    <row r="5" spans="1:40" ht="30" customHeight="1">
      <c r="A5" s="15">
        <f t="shared" ca="1" si="0"/>
        <v>13</v>
      </c>
      <c r="B5" s="12" t="str">
        <f t="shared" ca="1" si="1"/>
        <v>Clean boat for start of season</v>
      </c>
      <c r="C5" s="13">
        <f t="shared" ca="1" si="2"/>
        <v>0</v>
      </c>
      <c r="D5" s="13" t="str">
        <f t="shared" ca="1" si="2"/>
        <v>Start of Season</v>
      </c>
      <c r="E5" s="13" t="str">
        <f t="shared" ca="1" si="2"/>
        <v>JF/PB/SB</v>
      </c>
      <c r="F5" s="14">
        <f t="shared" ca="1" si="2"/>
        <v>20</v>
      </c>
      <c r="G5" s="15" t="str">
        <f ca="1">IF($C$1="ALL",IF(INDIRECT(AH5)="","",IF(INDIRECT(AG5)&gt;MAX(Budget!$B$3,Budget!$E$3),"","Y")),IF(ISERR(FIND($C$1,INDIRECT(AH5))),"",IF(INDIRECT(AG5)&gt;MAX(Budget!$B$3,Budget!$E$3),"","Y")))</f>
        <v/>
      </c>
      <c r="H5" s="15">
        <f>ROW(G5)</f>
        <v>5</v>
      </c>
      <c r="I5" s="15">
        <f ca="1">VLOOKUP("Y",INDIRECT(K5),2,FALSE)</f>
        <v>16</v>
      </c>
      <c r="J5" s="15">
        <f ca="1">VLOOKUP("Y",INDIRECT(K5),2,FALSE)</f>
        <v>16</v>
      </c>
      <c r="K5" s="15" t="str">
        <f ca="1">CONCATENATE("G",J4+1,":I",'ALL JOBS'!$K$9)</f>
        <v>G5:I67</v>
      </c>
      <c r="L5" s="15" t="str">
        <f t="shared" ref="L5:L68" ca="1" si="14">CONCATENATE("'ALL JOBS'!A",$J5+$K$3)</f>
        <v>'ALL JOBS'!A22</v>
      </c>
      <c r="M5" s="15" t="str">
        <f t="shared" ca="1" si="3"/>
        <v>'ALL JOBS'!B22</v>
      </c>
      <c r="N5" s="15" t="str">
        <f t="shared" ca="1" si="4"/>
        <v>'ALL JOBS'!D22</v>
      </c>
      <c r="O5" s="15" t="str">
        <f t="shared" ca="1" si="5"/>
        <v>'ALL JOBS'!E22</v>
      </c>
      <c r="P5" s="15" t="str">
        <f t="shared" ca="1" si="6"/>
        <v>'ALL JOBS'!F22</v>
      </c>
      <c r="Q5" s="15" t="str">
        <f t="shared" ca="1" si="7"/>
        <v>'ALL JOBS'!G22</v>
      </c>
      <c r="R5" s="15" t="str">
        <f t="shared" ca="1" si="8"/>
        <v>'ALL JOBS'!D22</v>
      </c>
      <c r="S5" s="13" t="str">
        <f ca="1">IF(ISNA(I5),"","Y")</f>
        <v>Y</v>
      </c>
      <c r="T5" s="16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5" s="15">
        <f>H5</f>
        <v>5</v>
      </c>
      <c r="V5" s="15">
        <f ca="1">IF(AND(ISNA(I5),ISNA(I4),ISNA(I2)),VLOOKUP("Y",INDIRECT(W5),2,FALSE),V4)</f>
        <v>2</v>
      </c>
      <c r="W5" s="15" t="str">
        <f ca="1">CONCATENATE("T",V4+1,":U72")</f>
        <v>T3:U72</v>
      </c>
      <c r="X5" s="15" t="str">
        <f t="shared" ref="X5:X68" ca="1" si="15">CONCATENATE("'ALL JOBS'!A",$V5+$K$3)</f>
        <v>'ALL JOBS'!A8</v>
      </c>
      <c r="Y5" s="15" t="str">
        <f t="shared" ca="1" si="9"/>
        <v>'ALL JOBS'!B8</v>
      </c>
      <c r="Z5" s="15" t="str">
        <f t="shared" ca="1" si="10"/>
        <v>'ALL JOBS'!D8</v>
      </c>
      <c r="AA5" s="15" t="str">
        <f t="shared" ca="1" si="11"/>
        <v>'ALL JOBS'!E8</v>
      </c>
      <c r="AB5" s="15" t="str">
        <f t="shared" ref="AB5:AB68" ca="1" si="16">CONCATENATE("'ALL JOBS'!F",$V5+$K$3)</f>
        <v>'ALL JOBS'!F8</v>
      </c>
      <c r="AC5" s="15" t="str">
        <f t="shared" ca="1" si="12"/>
        <v>'ALL JOBS'!G8</v>
      </c>
      <c r="AD5" s="15" t="str">
        <f t="shared" ca="1" si="13"/>
        <v>'ALL JOBS'!D22</v>
      </c>
      <c r="AF5" s="15">
        <f ca="1">IF(AND($AE6="Y",$AE5=""),"",IF($AE5="Y",0,IF($S5="Y",ROW(B5)-3,"")))</f>
        <v>2</v>
      </c>
      <c r="AG5" s="15" t="str">
        <f>CONCATENATE("'ALL JOBS'!D",ROW(AF5)+6)</f>
        <v>'ALL JOBS'!D11</v>
      </c>
      <c r="AH5" s="15" t="str">
        <f>CONCATENATE("'ALL JOBS'!F",ROW(AF5)+6)</f>
        <v>'ALL JOBS'!F11</v>
      </c>
      <c r="AJ5" s="15" t="b">
        <f ca="1">(OR(INDIRECT(L5)=MAX('ALL JOBS'!A:A),AJ4))</f>
        <v>0</v>
      </c>
    </row>
    <row r="6" spans="1:40" ht="30" customHeight="1">
      <c r="A6" s="15">
        <f t="shared" ca="1" si="0"/>
        <v>14</v>
      </c>
      <c r="B6" s="12" t="str">
        <f t="shared" ca="1" si="1"/>
        <v>Remove all surplus materials and food etc</v>
      </c>
      <c r="C6" s="13">
        <f t="shared" ca="1" si="2"/>
        <v>0</v>
      </c>
      <c r="D6" s="13" t="str">
        <f t="shared" ca="1" si="2"/>
        <v>Start of Season</v>
      </c>
      <c r="E6" s="13" t="str">
        <f t="shared" ca="1" si="2"/>
        <v>JF/PB/SB</v>
      </c>
      <c r="F6" s="14">
        <f t="shared" ca="1" si="2"/>
        <v>0</v>
      </c>
      <c r="G6" s="15" t="str">
        <f ca="1">IF($C$1="ALL",IF(INDIRECT(AH6)="","",IF(INDIRECT(AG6)&gt;MAX(Budget!$B$3,Budget!$E$3),"","Y")),IF(ISERR(FIND($C$1,INDIRECT(AH6))),"",IF(INDIRECT(AG6)&gt;MAX(Budget!$B$3,Budget!$E$3),"","Y")))</f>
        <v/>
      </c>
      <c r="H6" s="15">
        <f>ROW(G6)</f>
        <v>6</v>
      </c>
      <c r="I6" s="15">
        <f ca="1">VLOOKUP("Y",INDIRECT(K6),2,FALSE)</f>
        <v>17</v>
      </c>
      <c r="J6" s="15">
        <f ca="1">VLOOKUP("Y",INDIRECT(K6),2,FALSE)</f>
        <v>17</v>
      </c>
      <c r="K6" s="15" t="str">
        <f ca="1">CONCATENATE("G",J5+1,":I",'ALL JOBS'!$K$9)</f>
        <v>G17:I67</v>
      </c>
      <c r="L6" s="15" t="str">
        <f t="shared" ca="1" si="14"/>
        <v>'ALL JOBS'!A23</v>
      </c>
      <c r="M6" s="15" t="str">
        <f t="shared" ca="1" si="3"/>
        <v>'ALL JOBS'!B23</v>
      </c>
      <c r="N6" s="15" t="str">
        <f t="shared" ca="1" si="4"/>
        <v>'ALL JOBS'!D23</v>
      </c>
      <c r="O6" s="15" t="str">
        <f t="shared" ca="1" si="5"/>
        <v>'ALL JOBS'!E23</v>
      </c>
      <c r="P6" s="15" t="str">
        <f t="shared" ca="1" si="6"/>
        <v>'ALL JOBS'!F23</v>
      </c>
      <c r="Q6" s="15" t="str">
        <f t="shared" ca="1" si="7"/>
        <v>'ALL JOBS'!G23</v>
      </c>
      <c r="R6" s="15" t="str">
        <f t="shared" ca="1" si="8"/>
        <v>'ALL JOBS'!D23</v>
      </c>
      <c r="S6" s="13" t="str">
        <f ca="1">IF(ISNA(I6),"","Y")</f>
        <v>Y</v>
      </c>
      <c r="T6" s="16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6" s="15">
        <f>H6</f>
        <v>6</v>
      </c>
      <c r="V6" s="15">
        <f ca="1">IF(AND(ISNA(I6),ISNA(I5),ISNA(I3)),VLOOKUP("Y",INDIRECT(W6),2,FALSE),V5)</f>
        <v>2</v>
      </c>
      <c r="W6" s="15" t="str">
        <f ca="1">CONCATENATE("T",V5+1,":U72")</f>
        <v>T3:U72</v>
      </c>
      <c r="X6" s="15" t="str">
        <f t="shared" ca="1" si="15"/>
        <v>'ALL JOBS'!A8</v>
      </c>
      <c r="Y6" s="15" t="str">
        <f t="shared" ca="1" si="9"/>
        <v>'ALL JOBS'!B8</v>
      </c>
      <c r="Z6" s="15" t="str">
        <f t="shared" ca="1" si="10"/>
        <v>'ALL JOBS'!D8</v>
      </c>
      <c r="AA6" s="15" t="str">
        <f t="shared" ca="1" si="11"/>
        <v>'ALL JOBS'!E8</v>
      </c>
      <c r="AB6" s="15" t="str">
        <f t="shared" ca="1" si="16"/>
        <v>'ALL JOBS'!F8</v>
      </c>
      <c r="AC6" s="15" t="str">
        <f t="shared" ca="1" si="12"/>
        <v>'ALL JOBS'!G8</v>
      </c>
      <c r="AD6" s="15" t="str">
        <f t="shared" ca="1" si="13"/>
        <v>'ALL JOBS'!D23</v>
      </c>
      <c r="AF6" s="15">
        <f ca="1">IF(AND($AE7="Y",$AE6=""),"",IF($AE6="Y",0,IF($S6="Y",ROW(B6)-3,"")))</f>
        <v>3</v>
      </c>
      <c r="AG6" s="15" t="str">
        <f>CONCATENATE("'ALL JOBS'!D",ROW(AF6)+6)</f>
        <v>'ALL JOBS'!D12</v>
      </c>
      <c r="AH6" s="15" t="str">
        <f>CONCATENATE("'ALL JOBS'!F",ROW(AF6)+6)</f>
        <v>'ALL JOBS'!F12</v>
      </c>
      <c r="AJ6" s="15" t="b">
        <f ca="1">(OR(INDIRECT(L6)=MAX('ALL JOBS'!A:A),AJ5))</f>
        <v>0</v>
      </c>
    </row>
    <row r="7" spans="1:40" ht="30" customHeight="1">
      <c r="A7" s="15">
        <f t="shared" ca="1" si="0"/>
        <v>16</v>
      </c>
      <c r="B7" s="12" t="str">
        <f t="shared" ca="1" si="1"/>
        <v xml:space="preserve">Check mounts, transmission and alternator belt </v>
      </c>
      <c r="C7" s="13">
        <f t="shared" ca="1" si="2"/>
        <v>0</v>
      </c>
      <c r="D7" s="13" t="str">
        <f t="shared" ca="1" si="2"/>
        <v>Start of Season</v>
      </c>
      <c r="E7" s="13" t="str">
        <f t="shared" ca="1" si="2"/>
        <v>PB /JF</v>
      </c>
      <c r="F7" s="14">
        <f t="shared" ca="1" si="2"/>
        <v>0</v>
      </c>
      <c r="G7" s="15" t="str">
        <f ca="1">IF($C$1="ALL",IF(INDIRECT(AH7)="","",IF(INDIRECT(AG7)&gt;MAX(Budget!$B$3,Budget!$E$3),"","Y")),IF(ISERR(FIND($C$1,INDIRECT(AH7))),"",IF(INDIRECT(AG7)&gt;MAX(Budget!$B$3,Budget!$E$3),"","Y")))</f>
        <v/>
      </c>
      <c r="H7" s="15">
        <f>ROW(G7)</f>
        <v>7</v>
      </c>
      <c r="I7" s="15">
        <f ca="1">VLOOKUP("Y",INDIRECT(K7),2,FALSE)</f>
        <v>19</v>
      </c>
      <c r="J7" s="15">
        <f ca="1">VLOOKUP("Y",INDIRECT(K7),2,FALSE)</f>
        <v>19</v>
      </c>
      <c r="K7" s="15" t="str">
        <f ca="1">CONCATENATE("G",J6+1,":I",'ALL JOBS'!$K$9)</f>
        <v>G18:I67</v>
      </c>
      <c r="L7" s="15" t="str">
        <f t="shared" ca="1" si="14"/>
        <v>'ALL JOBS'!A25</v>
      </c>
      <c r="M7" s="15" t="str">
        <f t="shared" ca="1" si="3"/>
        <v>'ALL JOBS'!B25</v>
      </c>
      <c r="N7" s="15" t="str">
        <f t="shared" ca="1" si="4"/>
        <v>'ALL JOBS'!D25</v>
      </c>
      <c r="O7" s="15" t="str">
        <f t="shared" ca="1" si="5"/>
        <v>'ALL JOBS'!E25</v>
      </c>
      <c r="P7" s="15" t="str">
        <f t="shared" ca="1" si="6"/>
        <v>'ALL JOBS'!F25</v>
      </c>
      <c r="Q7" s="15" t="str">
        <f t="shared" ca="1" si="7"/>
        <v>'ALL JOBS'!G25</v>
      </c>
      <c r="R7" s="15" t="str">
        <f t="shared" ca="1" si="8"/>
        <v>'ALL JOBS'!D25</v>
      </c>
      <c r="S7" s="13" t="str">
        <f ca="1">IF(ISNA(I7),"","Y")</f>
        <v>Y</v>
      </c>
      <c r="T7" s="16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7" s="15">
        <f>H7</f>
        <v>7</v>
      </c>
      <c r="V7" s="15">
        <f ca="1">IF(AND(ISNA(I7),ISNA(I6),ISNA(I4)),VLOOKUP("Y",INDIRECT(W7),2,FALSE),V6)</f>
        <v>2</v>
      </c>
      <c r="W7" s="15" t="str">
        <f ca="1">CONCATENATE("T",V6+1,":U72")</f>
        <v>T3:U72</v>
      </c>
      <c r="X7" s="15" t="str">
        <f t="shared" ca="1" si="15"/>
        <v>'ALL JOBS'!A8</v>
      </c>
      <c r="Y7" s="15" t="str">
        <f t="shared" ca="1" si="9"/>
        <v>'ALL JOBS'!B8</v>
      </c>
      <c r="Z7" s="15" t="str">
        <f t="shared" ca="1" si="10"/>
        <v>'ALL JOBS'!D8</v>
      </c>
      <c r="AA7" s="15" t="str">
        <f t="shared" ca="1" si="11"/>
        <v>'ALL JOBS'!E8</v>
      </c>
      <c r="AB7" s="15" t="str">
        <f t="shared" ca="1" si="16"/>
        <v>'ALL JOBS'!F8</v>
      </c>
      <c r="AC7" s="15" t="str">
        <f t="shared" ca="1" si="12"/>
        <v>'ALL JOBS'!G8</v>
      </c>
      <c r="AD7" s="15" t="str">
        <f t="shared" ca="1" si="13"/>
        <v>'ALL JOBS'!D25</v>
      </c>
      <c r="AF7" s="15">
        <f ca="1">IF(AND($AE8="Y",$AE7=""),"",IF($AE7="Y",0,IF($S7="Y",ROW(B7)-3,"")))</f>
        <v>4</v>
      </c>
      <c r="AG7" s="15" t="str">
        <f>CONCATENATE("'ALL JOBS'!D",ROW(AF7)+6)</f>
        <v>'ALL JOBS'!D13</v>
      </c>
      <c r="AH7" s="15" t="str">
        <f>CONCATENATE("'ALL JOBS'!F",ROW(AF7)+6)</f>
        <v>'ALL JOBS'!F13</v>
      </c>
      <c r="AJ7" s="15" t="b">
        <f ca="1">(OR(INDIRECT(L7)=MAX('ALL JOBS'!A:A),AJ6))</f>
        <v>0</v>
      </c>
    </row>
    <row r="8" spans="1:40" ht="30" customHeight="1">
      <c r="A8" s="15">
        <f t="shared" ca="1" si="0"/>
        <v>17</v>
      </c>
      <c r="B8" s="12" t="str">
        <f t="shared" ca="1" si="1"/>
        <v xml:space="preserve">Check propeller </v>
      </c>
      <c r="C8" s="13">
        <f t="shared" ca="1" si="2"/>
        <v>0</v>
      </c>
      <c r="D8" s="13" t="str">
        <f t="shared" ca="1" si="2"/>
        <v>Start of Season</v>
      </c>
      <c r="E8" s="13" t="str">
        <f t="shared" ca="1" si="2"/>
        <v>PB</v>
      </c>
      <c r="F8" s="14">
        <f t="shared" ca="1" si="2"/>
        <v>0</v>
      </c>
      <c r="G8" s="15" t="str">
        <f ca="1">IF($C$1="ALL",IF(INDIRECT(AH8)="","",IF(INDIRECT(AG8)&gt;MAX(Budget!$B$3,Budget!$E$3),"","Y")),IF(ISERR(FIND($C$1,INDIRECT(AH8))),"",IF(INDIRECT(AG8)&gt;MAX(Budget!$B$3,Budget!$E$3),"","Y")))</f>
        <v/>
      </c>
      <c r="H8" s="15">
        <f>ROW(G8)</f>
        <v>8</v>
      </c>
      <c r="I8" s="15">
        <f ca="1">VLOOKUP("Y",INDIRECT(K8),2,FALSE)</f>
        <v>20</v>
      </c>
      <c r="J8" s="15">
        <f ca="1">VLOOKUP("Y",INDIRECT(K8),2,FALSE)</f>
        <v>20</v>
      </c>
      <c r="K8" s="15" t="str">
        <f ca="1">CONCATENATE("G",J7+1,":I",'ALL JOBS'!$K$9)</f>
        <v>G20:I67</v>
      </c>
      <c r="L8" s="15" t="str">
        <f t="shared" ca="1" si="14"/>
        <v>'ALL JOBS'!A26</v>
      </c>
      <c r="M8" s="15" t="str">
        <f t="shared" ca="1" si="3"/>
        <v>'ALL JOBS'!B26</v>
      </c>
      <c r="N8" s="15" t="str">
        <f t="shared" ca="1" si="4"/>
        <v>'ALL JOBS'!D26</v>
      </c>
      <c r="O8" s="15" t="str">
        <f t="shared" ca="1" si="5"/>
        <v>'ALL JOBS'!E26</v>
      </c>
      <c r="P8" s="15" t="str">
        <f t="shared" ca="1" si="6"/>
        <v>'ALL JOBS'!F26</v>
      </c>
      <c r="Q8" s="15" t="str">
        <f t="shared" ca="1" si="7"/>
        <v>'ALL JOBS'!G26</v>
      </c>
      <c r="R8" s="15" t="str">
        <f t="shared" ca="1" si="8"/>
        <v>'ALL JOBS'!D26</v>
      </c>
      <c r="S8" s="13" t="str">
        <f ca="1">IF(ISNA(I8),"","Y")</f>
        <v>Y</v>
      </c>
      <c r="T8" s="16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8" s="15">
        <f>H8</f>
        <v>8</v>
      </c>
      <c r="V8" s="15">
        <f ca="1">IF(AND(ISNA(I8),ISNA(I7),ISNA(I5)),VLOOKUP("Y",INDIRECT(W8),2,FALSE),V7)</f>
        <v>2</v>
      </c>
      <c r="W8" s="15" t="str">
        <f ca="1">CONCATENATE("T",V7+1,":U72")</f>
        <v>T3:U72</v>
      </c>
      <c r="X8" s="15" t="str">
        <f t="shared" ca="1" si="15"/>
        <v>'ALL JOBS'!A8</v>
      </c>
      <c r="Y8" s="15" t="str">
        <f t="shared" ca="1" si="9"/>
        <v>'ALL JOBS'!B8</v>
      </c>
      <c r="Z8" s="15" t="str">
        <f t="shared" ca="1" si="10"/>
        <v>'ALL JOBS'!D8</v>
      </c>
      <c r="AA8" s="15" t="str">
        <f t="shared" ca="1" si="11"/>
        <v>'ALL JOBS'!E8</v>
      </c>
      <c r="AB8" s="15" t="str">
        <f t="shared" ca="1" si="16"/>
        <v>'ALL JOBS'!F8</v>
      </c>
      <c r="AC8" s="15" t="str">
        <f t="shared" ca="1" si="12"/>
        <v>'ALL JOBS'!G8</v>
      </c>
      <c r="AD8" s="15" t="str">
        <f t="shared" ca="1" si="13"/>
        <v>'ALL JOBS'!D26</v>
      </c>
      <c r="AF8" s="15">
        <f ca="1">IF(AND($AE9="Y",$AE8=""),"",IF($AE8="Y",0,IF($S8="Y",ROW(B8)-3,"")))</f>
        <v>5</v>
      </c>
      <c r="AG8" s="15" t="str">
        <f>CONCATENATE("'ALL JOBS'!D",ROW(AF8)+6)</f>
        <v>'ALL JOBS'!D14</v>
      </c>
      <c r="AH8" s="15" t="str">
        <f>CONCATENATE("'ALL JOBS'!F",ROW(AF8)+6)</f>
        <v>'ALL JOBS'!F14</v>
      </c>
      <c r="AJ8" s="15" t="b">
        <f ca="1">(OR(INDIRECT(L8)=MAX('ALL JOBS'!A:A),AJ7))</f>
        <v>0</v>
      </c>
      <c r="AN8" s="15">
        <v>1</v>
      </c>
    </row>
    <row r="9" spans="1:40" ht="30" customHeight="1">
      <c r="A9" s="15">
        <f t="shared" ca="1" si="0"/>
        <v>18</v>
      </c>
      <c r="B9" s="12" t="str">
        <f t="shared" ca="1" si="1"/>
        <v>Check/fix bilge pumps and auto switches operational including checking for blocked outlet</v>
      </c>
      <c r="C9" s="13">
        <f t="shared" ref="C9:C19" ca="1" si="17">IF(AND($AE10="Y",$AE9=""),"",IF($AE9="Y",INDIRECT(Z9),IF($S9="Y",INDIRECT(N9),"")))</f>
        <v>0</v>
      </c>
      <c r="D9" s="13" t="str">
        <f t="shared" ref="D9:D19" ca="1" si="18">IF(AND($AE10="Y",$AE9=""),"",IF($AE9="Y",INDIRECT(AA9),IF($S9="Y",INDIRECT(O9),"")))</f>
        <v>Start of Season</v>
      </c>
      <c r="E9" s="13" t="str">
        <f t="shared" ref="E9:E19" ca="1" si="19">IF(AND($AE10="Y",$AE9=""),"",IF($AE9="Y",INDIRECT(AB9),IF($S9="Y",INDIRECT(P9),"")))</f>
        <v>PB /JF</v>
      </c>
      <c r="F9" s="14">
        <f t="shared" ref="F9:F19" ca="1" si="20">IF(AND($AE10="Y",$AE9=""),"",IF($AE9="Y",INDIRECT(AC9),IF($S9="Y",INDIRECT(Q9),"")))</f>
        <v>0</v>
      </c>
      <c r="G9" s="15" t="str">
        <f ca="1">IF($C$1="ALL",IF(INDIRECT(AH9)="","",IF(INDIRECT(AG9)&gt;MAX(Budget!$B$3,Budget!$E$3),"","Y")),IF(ISERR(FIND($C$1,INDIRECT(AH9))),"",IF(INDIRECT(AG9)&gt;MAX(Budget!$B$3,Budget!$E$3),"","Y")))</f>
        <v/>
      </c>
      <c r="H9" s="15">
        <f t="shared" ref="H9:H19" si="21">ROW(G9)</f>
        <v>9</v>
      </c>
      <c r="I9" s="15">
        <f t="shared" ref="I9:I19" ca="1" si="22">VLOOKUP("Y",INDIRECT(K9),2,FALSE)</f>
        <v>21</v>
      </c>
      <c r="J9" s="15">
        <f t="shared" ref="J9:J19" ca="1" si="23">VLOOKUP("Y",INDIRECT(K9),2,FALSE)</f>
        <v>21</v>
      </c>
      <c r="K9" s="15" t="str">
        <f ca="1">CONCATENATE("G",J8+1,":I",'ALL JOBS'!$K$9)</f>
        <v>G21:I67</v>
      </c>
      <c r="L9" s="15" t="str">
        <f t="shared" ca="1" si="14"/>
        <v>'ALL JOBS'!A27</v>
      </c>
      <c r="M9" s="15" t="str">
        <f t="shared" ca="1" si="3"/>
        <v>'ALL JOBS'!B27</v>
      </c>
      <c r="N9" s="15" t="str">
        <f t="shared" ca="1" si="4"/>
        <v>'ALL JOBS'!D27</v>
      </c>
      <c r="O9" s="15" t="str">
        <f t="shared" ca="1" si="5"/>
        <v>'ALL JOBS'!E27</v>
      </c>
      <c r="P9" s="15" t="str">
        <f t="shared" ca="1" si="6"/>
        <v>'ALL JOBS'!F27</v>
      </c>
      <c r="Q9" s="15" t="str">
        <f t="shared" ca="1" si="7"/>
        <v>'ALL JOBS'!G27</v>
      </c>
      <c r="R9" s="15" t="str">
        <f t="shared" ca="1" si="8"/>
        <v>'ALL JOBS'!D27</v>
      </c>
      <c r="S9" s="13" t="str">
        <f t="shared" ref="S9:S19" ca="1" si="24">IF(ISNA(I9),"","Y")</f>
        <v>Y</v>
      </c>
      <c r="T9" s="16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9" s="15">
        <f t="shared" ref="U9:U19" si="25">H9</f>
        <v>9</v>
      </c>
      <c r="V9" s="15">
        <f t="shared" ref="V9:V19" ca="1" si="26">IF(AND(ISNA(I9),ISNA(I8),ISNA(I6)),VLOOKUP("Y",INDIRECT(W9),2,FALSE),V8)</f>
        <v>2</v>
      </c>
      <c r="W9" s="15" t="str">
        <f t="shared" ref="W9:W19" ca="1" si="27">CONCATENATE("T",V8+1,":U72")</f>
        <v>T3:U72</v>
      </c>
      <c r="X9" s="15" t="str">
        <f t="shared" ca="1" si="15"/>
        <v>'ALL JOBS'!A8</v>
      </c>
      <c r="Y9" s="15" t="str">
        <f t="shared" ca="1" si="9"/>
        <v>'ALL JOBS'!B8</v>
      </c>
      <c r="Z9" s="15" t="str">
        <f t="shared" ca="1" si="10"/>
        <v>'ALL JOBS'!D8</v>
      </c>
      <c r="AA9" s="15" t="str">
        <f t="shared" ca="1" si="11"/>
        <v>'ALL JOBS'!E8</v>
      </c>
      <c r="AB9" s="15" t="str">
        <f t="shared" ca="1" si="16"/>
        <v>'ALL JOBS'!F8</v>
      </c>
      <c r="AC9" s="15" t="str">
        <f t="shared" ca="1" si="12"/>
        <v>'ALL JOBS'!G8</v>
      </c>
      <c r="AD9" s="15" t="str">
        <f t="shared" ca="1" si="13"/>
        <v>'ALL JOBS'!D27</v>
      </c>
      <c r="AF9" s="15">
        <f t="shared" ref="AF9:AF19" ca="1" si="28">IF(AND($AE10="Y",$AE9=""),"",IF($AE9="Y",0,IF($S9="Y",ROW(B9)-3,"")))</f>
        <v>6</v>
      </c>
      <c r="AG9" s="15" t="str">
        <f t="shared" ref="AG9:AG19" si="29">CONCATENATE("'ALL JOBS'!D",ROW(AF9)+6)</f>
        <v>'ALL JOBS'!D15</v>
      </c>
      <c r="AH9" s="15" t="str">
        <f t="shared" ref="AH9:AH19" si="30">CONCATENATE("'ALL JOBS'!F",ROW(AF9)+6)</f>
        <v>'ALL JOBS'!F15</v>
      </c>
      <c r="AJ9" s="15" t="b">
        <f ca="1">(OR(INDIRECT(L9)=MAX('ALL JOBS'!A:A),AJ8))</f>
        <v>0</v>
      </c>
    </row>
    <row r="10" spans="1:40" ht="30" customHeight="1">
      <c r="A10" s="15">
        <f t="shared" ca="1" si="0"/>
        <v>19</v>
      </c>
      <c r="B10" s="12" t="str">
        <f t="shared" ca="1" si="1"/>
        <v xml:space="preserve">Check stock diesel tonic and oil + fuel+ air filters </v>
      </c>
      <c r="C10" s="13">
        <f t="shared" ca="1" si="17"/>
        <v>0</v>
      </c>
      <c r="D10" s="13" t="str">
        <f t="shared" ca="1" si="18"/>
        <v>Start of Season</v>
      </c>
      <c r="E10" s="13" t="str">
        <f t="shared" ca="1" si="19"/>
        <v>PB</v>
      </c>
      <c r="F10" s="14">
        <f t="shared" ca="1" si="20"/>
        <v>0</v>
      </c>
      <c r="G10" s="15" t="str">
        <f ca="1">IF($C$1="ALL",IF(INDIRECT(AH10)="","",IF(INDIRECT(AG10)&gt;MAX(Budget!$B$3,Budget!$E$3),"","Y")),IF(ISERR(FIND($C$1,INDIRECT(AH10))),"",IF(INDIRECT(AG10)&gt;MAX(Budget!$B$3,Budget!$E$3),"","Y")))</f>
        <v/>
      </c>
      <c r="H10" s="15">
        <f t="shared" si="21"/>
        <v>10</v>
      </c>
      <c r="I10" s="15">
        <f t="shared" ca="1" si="22"/>
        <v>22</v>
      </c>
      <c r="J10" s="15">
        <f t="shared" ca="1" si="23"/>
        <v>22</v>
      </c>
      <c r="K10" s="15" t="str">
        <f ca="1">CONCATENATE("G",J9+1,":I",'ALL JOBS'!$K$9)</f>
        <v>G22:I67</v>
      </c>
      <c r="L10" s="15" t="str">
        <f t="shared" ca="1" si="14"/>
        <v>'ALL JOBS'!A28</v>
      </c>
      <c r="M10" s="15" t="str">
        <f t="shared" ca="1" si="3"/>
        <v>'ALL JOBS'!B28</v>
      </c>
      <c r="N10" s="15" t="str">
        <f t="shared" ca="1" si="4"/>
        <v>'ALL JOBS'!D28</v>
      </c>
      <c r="O10" s="15" t="str">
        <f t="shared" ca="1" si="5"/>
        <v>'ALL JOBS'!E28</v>
      </c>
      <c r="P10" s="15" t="str">
        <f t="shared" ca="1" si="6"/>
        <v>'ALL JOBS'!F28</v>
      </c>
      <c r="Q10" s="15" t="str">
        <f t="shared" ca="1" si="7"/>
        <v>'ALL JOBS'!G28</v>
      </c>
      <c r="R10" s="15" t="str">
        <f t="shared" ca="1" si="8"/>
        <v>'ALL JOBS'!D28</v>
      </c>
      <c r="S10" s="13" t="str">
        <f t="shared" ca="1" si="24"/>
        <v>Y</v>
      </c>
      <c r="T10" s="16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10" s="15">
        <f t="shared" si="25"/>
        <v>10</v>
      </c>
      <c r="V10" s="15">
        <f t="shared" ca="1" si="26"/>
        <v>2</v>
      </c>
      <c r="W10" s="15" t="str">
        <f t="shared" ca="1" si="27"/>
        <v>T3:U72</v>
      </c>
      <c r="X10" s="15" t="str">
        <f t="shared" ca="1" si="15"/>
        <v>'ALL JOBS'!A8</v>
      </c>
      <c r="Y10" s="15" t="str">
        <f t="shared" ca="1" si="9"/>
        <v>'ALL JOBS'!B8</v>
      </c>
      <c r="Z10" s="15" t="str">
        <f t="shared" ca="1" si="10"/>
        <v>'ALL JOBS'!D8</v>
      </c>
      <c r="AA10" s="15" t="str">
        <f t="shared" ca="1" si="11"/>
        <v>'ALL JOBS'!E8</v>
      </c>
      <c r="AB10" s="15" t="str">
        <f t="shared" ca="1" si="16"/>
        <v>'ALL JOBS'!F8</v>
      </c>
      <c r="AC10" s="15" t="str">
        <f t="shared" ca="1" si="12"/>
        <v>'ALL JOBS'!G8</v>
      </c>
      <c r="AD10" s="15" t="str">
        <f t="shared" ca="1" si="13"/>
        <v>'ALL JOBS'!D28</v>
      </c>
      <c r="AF10" s="15">
        <f t="shared" ca="1" si="28"/>
        <v>7</v>
      </c>
      <c r="AG10" s="15" t="str">
        <f t="shared" si="29"/>
        <v>'ALL JOBS'!D16</v>
      </c>
      <c r="AH10" s="15" t="str">
        <f t="shared" si="30"/>
        <v>'ALL JOBS'!F16</v>
      </c>
      <c r="AJ10" s="15" t="b">
        <f ca="1">(OR(INDIRECT(L10)=MAX('ALL JOBS'!A:A),AJ9))</f>
        <v>0</v>
      </c>
    </row>
    <row r="11" spans="1:40" ht="30" customHeight="1">
      <c r="A11" s="15">
        <f t="shared" ca="1" si="0"/>
        <v>20</v>
      </c>
      <c r="B11" s="12" t="str">
        <f t="shared" ca="1" si="1"/>
        <v>Service engine (oil &amp; filters mid season)  add diesel tonic, Oil and filter, Fuel filter,</v>
      </c>
      <c r="C11" s="13">
        <f t="shared" ca="1" si="17"/>
        <v>0</v>
      </c>
      <c r="D11" s="13" t="str">
        <f t="shared" ca="1" si="18"/>
        <v>Start of Season</v>
      </c>
      <c r="E11" s="13" t="str">
        <f t="shared" ca="1" si="19"/>
        <v>PB /JF</v>
      </c>
      <c r="F11" s="14">
        <f t="shared" ca="1" si="20"/>
        <v>0</v>
      </c>
      <c r="G11" s="15" t="str">
        <f ca="1">IF($C$1="ALL",IF(INDIRECT(AH11)="","",IF(INDIRECT(AG11)&gt;MAX(Budget!$B$3,Budget!$E$3),"","Y")),IF(ISERR(FIND($C$1,INDIRECT(AH11))),"",IF(INDIRECT(AG11)&gt;MAX(Budget!$B$3,Budget!$E$3),"","Y")))</f>
        <v/>
      </c>
      <c r="H11" s="15">
        <f t="shared" si="21"/>
        <v>11</v>
      </c>
      <c r="I11" s="15">
        <f t="shared" ca="1" si="22"/>
        <v>23</v>
      </c>
      <c r="J11" s="15">
        <f t="shared" ca="1" si="23"/>
        <v>23</v>
      </c>
      <c r="K11" s="15" t="str">
        <f ca="1">CONCATENATE("G",J10+1,":I",'ALL JOBS'!$K$9)</f>
        <v>G23:I67</v>
      </c>
      <c r="L11" s="15" t="str">
        <f t="shared" ca="1" si="14"/>
        <v>'ALL JOBS'!A29</v>
      </c>
      <c r="M11" s="15" t="str">
        <f t="shared" ca="1" si="3"/>
        <v>'ALL JOBS'!B29</v>
      </c>
      <c r="N11" s="15" t="str">
        <f t="shared" ca="1" si="4"/>
        <v>'ALL JOBS'!D29</v>
      </c>
      <c r="O11" s="15" t="str">
        <f t="shared" ca="1" si="5"/>
        <v>'ALL JOBS'!E29</v>
      </c>
      <c r="P11" s="15" t="str">
        <f t="shared" ca="1" si="6"/>
        <v>'ALL JOBS'!F29</v>
      </c>
      <c r="Q11" s="15" t="str">
        <f t="shared" ca="1" si="7"/>
        <v>'ALL JOBS'!G29</v>
      </c>
      <c r="R11" s="15" t="str">
        <f t="shared" ca="1" si="8"/>
        <v>'ALL JOBS'!D29</v>
      </c>
      <c r="S11" s="13" t="str">
        <f t="shared" ca="1" si="24"/>
        <v>Y</v>
      </c>
      <c r="T11" s="16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1" s="15">
        <f t="shared" si="25"/>
        <v>11</v>
      </c>
      <c r="V11" s="15">
        <f t="shared" ca="1" si="26"/>
        <v>2</v>
      </c>
      <c r="W11" s="15" t="str">
        <f t="shared" ca="1" si="27"/>
        <v>T3:U72</v>
      </c>
      <c r="X11" s="15" t="str">
        <f t="shared" ca="1" si="15"/>
        <v>'ALL JOBS'!A8</v>
      </c>
      <c r="Y11" s="15" t="str">
        <f t="shared" ca="1" si="9"/>
        <v>'ALL JOBS'!B8</v>
      </c>
      <c r="Z11" s="15" t="str">
        <f t="shared" ca="1" si="10"/>
        <v>'ALL JOBS'!D8</v>
      </c>
      <c r="AA11" s="15" t="str">
        <f t="shared" ca="1" si="11"/>
        <v>'ALL JOBS'!E8</v>
      </c>
      <c r="AB11" s="15" t="str">
        <f t="shared" ca="1" si="16"/>
        <v>'ALL JOBS'!F8</v>
      </c>
      <c r="AC11" s="15" t="str">
        <f t="shared" ca="1" si="12"/>
        <v>'ALL JOBS'!G8</v>
      </c>
      <c r="AD11" s="15" t="str">
        <f t="shared" ca="1" si="13"/>
        <v>'ALL JOBS'!D29</v>
      </c>
      <c r="AF11" s="15">
        <f t="shared" ca="1" si="28"/>
        <v>8</v>
      </c>
      <c r="AG11" s="15" t="str">
        <f t="shared" si="29"/>
        <v>'ALL JOBS'!D17</v>
      </c>
      <c r="AH11" s="15" t="str">
        <f t="shared" si="30"/>
        <v>'ALL JOBS'!F17</v>
      </c>
      <c r="AJ11" s="15" t="b">
        <f ca="1">(OR(INDIRECT(L11)=MAX('ALL JOBS'!A:A),AJ10))</f>
        <v>0</v>
      </c>
    </row>
    <row r="12" spans="1:40" ht="30" customHeight="1">
      <c r="A12" s="15">
        <f t="shared" ca="1" si="0"/>
        <v>28</v>
      </c>
      <c r="B12" s="12" t="str">
        <f t="shared" ca="1" si="1"/>
        <v>Touch up paint on gunnels (PB to supply paint)</v>
      </c>
      <c r="C12" s="13">
        <f t="shared" ca="1" si="17"/>
        <v>1</v>
      </c>
      <c r="D12" s="13" t="str">
        <f t="shared" ca="1" si="18"/>
        <v>Start of Season</v>
      </c>
      <c r="E12" s="13" t="str">
        <f t="shared" ca="1" si="19"/>
        <v>DB/DJ/JM (PB)</v>
      </c>
      <c r="F12" s="14">
        <f t="shared" ca="1" si="20"/>
        <v>30</v>
      </c>
      <c r="G12" s="15" t="str">
        <f ca="1">IF($C$1="ALL",IF(INDIRECT(AH12)="","",IF(INDIRECT(AG12)&gt;MAX(Budget!$B$3,Budget!$E$3),"","Y")),IF(ISERR(FIND($C$1,INDIRECT(AH12))),"",IF(INDIRECT(AG12)&gt;MAX(Budget!$B$3,Budget!$E$3),"","Y")))</f>
        <v/>
      </c>
      <c r="H12" s="15">
        <f t="shared" si="21"/>
        <v>12</v>
      </c>
      <c r="I12" s="15">
        <f t="shared" ca="1" si="22"/>
        <v>31</v>
      </c>
      <c r="J12" s="15">
        <f t="shared" ca="1" si="23"/>
        <v>31</v>
      </c>
      <c r="K12" s="15" t="str">
        <f ca="1">CONCATENATE("G",J11+1,":I",'ALL JOBS'!$K$9)</f>
        <v>G24:I67</v>
      </c>
      <c r="L12" s="15" t="str">
        <f t="shared" ca="1" si="14"/>
        <v>'ALL JOBS'!A37</v>
      </c>
      <c r="M12" s="15" t="str">
        <f t="shared" ca="1" si="3"/>
        <v>'ALL JOBS'!B37</v>
      </c>
      <c r="N12" s="15" t="str">
        <f t="shared" ca="1" si="4"/>
        <v>'ALL JOBS'!D37</v>
      </c>
      <c r="O12" s="15" t="str">
        <f t="shared" ca="1" si="5"/>
        <v>'ALL JOBS'!E37</v>
      </c>
      <c r="P12" s="15" t="str">
        <f t="shared" ca="1" si="6"/>
        <v>'ALL JOBS'!F37</v>
      </c>
      <c r="Q12" s="15" t="str">
        <f t="shared" ca="1" si="7"/>
        <v>'ALL JOBS'!G37</v>
      </c>
      <c r="R12" s="15" t="str">
        <f t="shared" ca="1" si="8"/>
        <v>'ALL JOBS'!D37</v>
      </c>
      <c r="S12" s="13" t="str">
        <f t="shared" ca="1" si="24"/>
        <v>Y</v>
      </c>
      <c r="T12" s="16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2" s="15">
        <f t="shared" si="25"/>
        <v>12</v>
      </c>
      <c r="V12" s="15">
        <f t="shared" ca="1" si="26"/>
        <v>2</v>
      </c>
      <c r="W12" s="15" t="str">
        <f t="shared" ca="1" si="27"/>
        <v>T3:U72</v>
      </c>
      <c r="X12" s="15" t="str">
        <f t="shared" ca="1" si="15"/>
        <v>'ALL JOBS'!A8</v>
      </c>
      <c r="Y12" s="15" t="str">
        <f t="shared" ca="1" si="9"/>
        <v>'ALL JOBS'!B8</v>
      </c>
      <c r="Z12" s="15" t="str">
        <f t="shared" ca="1" si="10"/>
        <v>'ALL JOBS'!D8</v>
      </c>
      <c r="AA12" s="15" t="str">
        <f t="shared" ca="1" si="11"/>
        <v>'ALL JOBS'!E8</v>
      </c>
      <c r="AB12" s="15" t="str">
        <f t="shared" ca="1" si="16"/>
        <v>'ALL JOBS'!F8</v>
      </c>
      <c r="AC12" s="15" t="str">
        <f t="shared" ca="1" si="12"/>
        <v>'ALL JOBS'!G8</v>
      </c>
      <c r="AD12" s="15" t="str">
        <f t="shared" ca="1" si="13"/>
        <v>'ALL JOBS'!D37</v>
      </c>
      <c r="AF12" s="15">
        <f t="shared" ca="1" si="28"/>
        <v>9</v>
      </c>
      <c r="AG12" s="15" t="str">
        <f t="shared" si="29"/>
        <v>'ALL JOBS'!D18</v>
      </c>
      <c r="AH12" s="15" t="str">
        <f t="shared" si="30"/>
        <v>'ALL JOBS'!F18</v>
      </c>
      <c r="AJ12" s="15" t="b">
        <f ca="1">(OR(INDIRECT(L12)=MAX('ALL JOBS'!A:A),AJ11))</f>
        <v>0</v>
      </c>
    </row>
    <row r="13" spans="1:40" ht="30" customHeight="1">
      <c r="A13" s="15">
        <f t="shared" ca="1" si="0"/>
        <v>30</v>
      </c>
      <c r="B13" s="12" t="str">
        <f t="shared" ca="1" si="1"/>
        <v>Permanent cover for boiler chimney</v>
      </c>
      <c r="C13" s="13">
        <f t="shared" ca="1" si="17"/>
        <v>3</v>
      </c>
      <c r="D13" s="13" t="str">
        <f t="shared" ca="1" si="18"/>
        <v>Hull &amp; Structure</v>
      </c>
      <c r="E13" s="13" t="str">
        <f t="shared" ca="1" si="19"/>
        <v>PB/DA</v>
      </c>
      <c r="F13" s="14">
        <f t="shared" ca="1" si="20"/>
        <v>50</v>
      </c>
      <c r="G13" s="15" t="str">
        <f ca="1">IF($C$1="ALL",IF(INDIRECT(AH13)="","",IF(INDIRECT(AG13)&gt;MAX(Budget!$B$3,Budget!$E$3),"","Y")),IF(ISERR(FIND($C$1,INDIRECT(AH13))),"",IF(INDIRECT(AG13)&gt;MAX(Budget!$B$3,Budget!$E$3),"","Y")))</f>
        <v/>
      </c>
      <c r="H13" s="15">
        <f t="shared" si="21"/>
        <v>13</v>
      </c>
      <c r="I13" s="15">
        <f t="shared" ca="1" si="22"/>
        <v>34</v>
      </c>
      <c r="J13" s="15">
        <f t="shared" ca="1" si="23"/>
        <v>34</v>
      </c>
      <c r="K13" s="15" t="str">
        <f ca="1">CONCATENATE("G",J12+1,":I",'ALL JOBS'!$K$9)</f>
        <v>G32:I67</v>
      </c>
      <c r="L13" s="15" t="str">
        <f t="shared" ca="1" si="14"/>
        <v>'ALL JOBS'!A40</v>
      </c>
      <c r="M13" s="15" t="str">
        <f t="shared" ca="1" si="3"/>
        <v>'ALL JOBS'!B40</v>
      </c>
      <c r="N13" s="15" t="str">
        <f t="shared" ca="1" si="4"/>
        <v>'ALL JOBS'!D40</v>
      </c>
      <c r="O13" s="15" t="str">
        <f t="shared" ca="1" si="5"/>
        <v>'ALL JOBS'!E40</v>
      </c>
      <c r="P13" s="15" t="str">
        <f t="shared" ca="1" si="6"/>
        <v>'ALL JOBS'!F40</v>
      </c>
      <c r="Q13" s="15" t="str">
        <f t="shared" ca="1" si="7"/>
        <v>'ALL JOBS'!G40</v>
      </c>
      <c r="R13" s="15" t="str">
        <f t="shared" ca="1" si="8"/>
        <v>'ALL JOBS'!D40</v>
      </c>
      <c r="S13" s="13" t="str">
        <f t="shared" ca="1" si="24"/>
        <v>Y</v>
      </c>
      <c r="T13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13" s="15">
        <f t="shared" si="25"/>
        <v>13</v>
      </c>
      <c r="V13" s="15">
        <f t="shared" ca="1" si="26"/>
        <v>2</v>
      </c>
      <c r="W13" s="15" t="str">
        <f t="shared" ca="1" si="27"/>
        <v>T3:U72</v>
      </c>
      <c r="X13" s="15" t="str">
        <f t="shared" ca="1" si="15"/>
        <v>'ALL JOBS'!A8</v>
      </c>
      <c r="Y13" s="15" t="str">
        <f t="shared" ca="1" si="9"/>
        <v>'ALL JOBS'!B8</v>
      </c>
      <c r="Z13" s="15" t="str">
        <f t="shared" ca="1" si="10"/>
        <v>'ALL JOBS'!D8</v>
      </c>
      <c r="AA13" s="15" t="str">
        <f t="shared" ca="1" si="11"/>
        <v>'ALL JOBS'!E8</v>
      </c>
      <c r="AB13" s="15" t="str">
        <f t="shared" ca="1" si="16"/>
        <v>'ALL JOBS'!F8</v>
      </c>
      <c r="AC13" s="15" t="str">
        <f t="shared" ca="1" si="12"/>
        <v>'ALL JOBS'!G8</v>
      </c>
      <c r="AD13" s="15" t="str">
        <f t="shared" ca="1" si="13"/>
        <v>'ALL JOBS'!D40</v>
      </c>
      <c r="AF13" s="15">
        <f t="shared" ca="1" si="28"/>
        <v>10</v>
      </c>
      <c r="AG13" s="15" t="str">
        <f t="shared" si="29"/>
        <v>'ALL JOBS'!D19</v>
      </c>
      <c r="AH13" s="15" t="str">
        <f t="shared" si="30"/>
        <v>'ALL JOBS'!F19</v>
      </c>
      <c r="AJ13" s="15" t="b">
        <f ca="1">(OR(INDIRECT(L13)=MAX('ALL JOBS'!A:A),AJ12))</f>
        <v>0</v>
      </c>
    </row>
    <row r="14" spans="1:40" ht="30" customHeight="1">
      <c r="A14" s="15">
        <f t="shared" ca="1" si="0"/>
        <v>32</v>
      </c>
      <c r="B14" s="12" t="str">
        <f t="shared" ca="1" si="1"/>
        <v>Reposition lugs on rear steps</v>
      </c>
      <c r="C14" s="13">
        <f t="shared" ca="1" si="17"/>
        <v>2</v>
      </c>
      <c r="D14" s="13" t="str">
        <f t="shared" ca="1" si="18"/>
        <v>Hull &amp; Structure</v>
      </c>
      <c r="E14" s="13" t="str">
        <f t="shared" ca="1" si="19"/>
        <v>PB</v>
      </c>
      <c r="F14" s="14">
        <f t="shared" ca="1" si="20"/>
        <v>50</v>
      </c>
      <c r="G14" s="15" t="str">
        <f ca="1">IF($C$1="ALL",IF(INDIRECT(AH14)="","",IF(INDIRECT(AG14)&gt;MAX(Budget!$B$3,Budget!$E$3),"","Y")),IF(ISERR(FIND($C$1,INDIRECT(AH14))),"",IF(INDIRECT(AG14)&gt;MAX(Budget!$B$3,Budget!$E$3),"","Y")))</f>
        <v/>
      </c>
      <c r="H14" s="15">
        <f t="shared" si="21"/>
        <v>14</v>
      </c>
      <c r="I14" s="15">
        <f t="shared" ca="1" si="22"/>
        <v>36</v>
      </c>
      <c r="J14" s="15">
        <f t="shared" ca="1" si="23"/>
        <v>36</v>
      </c>
      <c r="K14" s="15" t="str">
        <f ca="1">CONCATENATE("G",J13+1,":I",'ALL JOBS'!$K$9)</f>
        <v>G35:I67</v>
      </c>
      <c r="L14" s="15" t="str">
        <f t="shared" ca="1" si="14"/>
        <v>'ALL JOBS'!A42</v>
      </c>
      <c r="M14" s="15" t="str">
        <f t="shared" ca="1" si="3"/>
        <v>'ALL JOBS'!B42</v>
      </c>
      <c r="N14" s="15" t="str">
        <f t="shared" ca="1" si="4"/>
        <v>'ALL JOBS'!D42</v>
      </c>
      <c r="O14" s="15" t="str">
        <f t="shared" ca="1" si="5"/>
        <v>'ALL JOBS'!E42</v>
      </c>
      <c r="P14" s="15" t="str">
        <f t="shared" ca="1" si="6"/>
        <v>'ALL JOBS'!F42</v>
      </c>
      <c r="Q14" s="15" t="str">
        <f t="shared" ca="1" si="7"/>
        <v>'ALL JOBS'!G42</v>
      </c>
      <c r="R14" s="15" t="str">
        <f t="shared" ca="1" si="8"/>
        <v>'ALL JOBS'!D42</v>
      </c>
      <c r="S14" s="13" t="str">
        <f t="shared" ca="1" si="24"/>
        <v>Y</v>
      </c>
      <c r="T14" s="16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4" s="15">
        <f t="shared" si="25"/>
        <v>14</v>
      </c>
      <c r="V14" s="15">
        <f t="shared" ca="1" si="26"/>
        <v>2</v>
      </c>
      <c r="W14" s="15" t="str">
        <f t="shared" ca="1" si="27"/>
        <v>T3:U72</v>
      </c>
      <c r="X14" s="15" t="str">
        <f t="shared" ca="1" si="15"/>
        <v>'ALL JOBS'!A8</v>
      </c>
      <c r="Y14" s="15" t="str">
        <f t="shared" ca="1" si="9"/>
        <v>'ALL JOBS'!B8</v>
      </c>
      <c r="Z14" s="15" t="str">
        <f t="shared" ca="1" si="10"/>
        <v>'ALL JOBS'!D8</v>
      </c>
      <c r="AA14" s="15" t="str">
        <f t="shared" ca="1" si="11"/>
        <v>'ALL JOBS'!E8</v>
      </c>
      <c r="AB14" s="15" t="str">
        <f t="shared" ca="1" si="16"/>
        <v>'ALL JOBS'!F8</v>
      </c>
      <c r="AC14" s="15" t="str">
        <f t="shared" ca="1" si="12"/>
        <v>'ALL JOBS'!G8</v>
      </c>
      <c r="AD14" s="15" t="str">
        <f t="shared" ca="1" si="13"/>
        <v>'ALL JOBS'!D42</v>
      </c>
      <c r="AF14" s="15">
        <f t="shared" ca="1" si="28"/>
        <v>11</v>
      </c>
      <c r="AG14" s="15" t="str">
        <f t="shared" si="29"/>
        <v>'ALL JOBS'!D20</v>
      </c>
      <c r="AH14" s="15" t="str">
        <f t="shared" si="30"/>
        <v>'ALL JOBS'!F20</v>
      </c>
      <c r="AJ14" s="15" t="b">
        <f ca="1">(OR(INDIRECT(L14)=MAX('ALL JOBS'!A:A),AJ13))</f>
        <v>0</v>
      </c>
    </row>
    <row r="15" spans="1:40" ht="30" customHeight="1">
      <c r="A15" s="15">
        <f t="shared" ca="1" si="0"/>
        <v>36</v>
      </c>
      <c r="B15" s="12" t="str">
        <f t="shared" ca="1" si="1"/>
        <v xml:space="preserve">Swanley: Haul out (and return) &amp; Power wash </v>
      </c>
      <c r="C15" s="13">
        <f t="shared" ca="1" si="17"/>
        <v>1</v>
      </c>
      <c r="D15" s="13" t="str">
        <f t="shared" ca="1" si="18"/>
        <v>Hull &amp; Structure</v>
      </c>
      <c r="E15" s="13" t="str">
        <f t="shared" ca="1" si="19"/>
        <v>PB</v>
      </c>
      <c r="F15" s="14">
        <f t="shared" ca="1" si="20"/>
        <v>400</v>
      </c>
      <c r="G15" s="15" t="str">
        <f ca="1">IF($C$1="ALL",IF(INDIRECT(AH15)="","",IF(INDIRECT(AG15)&gt;MAX(Budget!$B$3,Budget!$E$3),"","Y")),IF(ISERR(FIND($C$1,INDIRECT(AH15))),"",IF(INDIRECT(AG15)&gt;MAX(Budget!$B$3,Budget!$E$3),"","Y")))</f>
        <v/>
      </c>
      <c r="H15" s="15">
        <f t="shared" si="21"/>
        <v>15</v>
      </c>
      <c r="I15" s="15">
        <f t="shared" ca="1" si="22"/>
        <v>41</v>
      </c>
      <c r="J15" s="15">
        <f t="shared" ca="1" si="23"/>
        <v>41</v>
      </c>
      <c r="K15" s="15" t="str">
        <f ca="1">CONCATENATE("G",J14+1,":I",'ALL JOBS'!$K$9)</f>
        <v>G37:I67</v>
      </c>
      <c r="L15" s="15" t="str">
        <f t="shared" ca="1" si="14"/>
        <v>'ALL JOBS'!A47</v>
      </c>
      <c r="M15" s="15" t="str">
        <f t="shared" ca="1" si="3"/>
        <v>'ALL JOBS'!B47</v>
      </c>
      <c r="N15" s="15" t="str">
        <f t="shared" ca="1" si="4"/>
        <v>'ALL JOBS'!D47</v>
      </c>
      <c r="O15" s="15" t="str">
        <f t="shared" ca="1" si="5"/>
        <v>'ALL JOBS'!E47</v>
      </c>
      <c r="P15" s="15" t="str">
        <f t="shared" ca="1" si="6"/>
        <v>'ALL JOBS'!F47</v>
      </c>
      <c r="Q15" s="15" t="str">
        <f t="shared" ca="1" si="7"/>
        <v>'ALL JOBS'!G47</v>
      </c>
      <c r="R15" s="15" t="str">
        <f t="shared" ca="1" si="8"/>
        <v>'ALL JOBS'!D47</v>
      </c>
      <c r="S15" s="13" t="str">
        <f t="shared" ca="1" si="24"/>
        <v>Y</v>
      </c>
      <c r="T15" s="16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5" s="15">
        <f t="shared" si="25"/>
        <v>15</v>
      </c>
      <c r="V15" s="15">
        <f t="shared" ca="1" si="26"/>
        <v>2</v>
      </c>
      <c r="W15" s="15" t="str">
        <f t="shared" ca="1" si="27"/>
        <v>T3:U72</v>
      </c>
      <c r="X15" s="15" t="str">
        <f t="shared" ca="1" si="15"/>
        <v>'ALL JOBS'!A8</v>
      </c>
      <c r="Y15" s="15" t="str">
        <f t="shared" ca="1" si="9"/>
        <v>'ALL JOBS'!B8</v>
      </c>
      <c r="Z15" s="15" t="str">
        <f t="shared" ca="1" si="10"/>
        <v>'ALL JOBS'!D8</v>
      </c>
      <c r="AA15" s="15" t="str">
        <f t="shared" ca="1" si="11"/>
        <v>'ALL JOBS'!E8</v>
      </c>
      <c r="AB15" s="15" t="str">
        <f t="shared" ca="1" si="16"/>
        <v>'ALL JOBS'!F8</v>
      </c>
      <c r="AC15" s="15" t="str">
        <f t="shared" ca="1" si="12"/>
        <v>'ALL JOBS'!G8</v>
      </c>
      <c r="AD15" s="15" t="str">
        <f t="shared" ca="1" si="13"/>
        <v>'ALL JOBS'!D47</v>
      </c>
      <c r="AF15" s="15">
        <f t="shared" ca="1" si="28"/>
        <v>12</v>
      </c>
      <c r="AG15" s="15" t="str">
        <f t="shared" si="29"/>
        <v>'ALL JOBS'!D21</v>
      </c>
      <c r="AH15" s="15" t="str">
        <f t="shared" si="30"/>
        <v>'ALL JOBS'!F21</v>
      </c>
      <c r="AJ15" s="15" t="b">
        <f ca="1">(OR(INDIRECT(L15)=MAX('ALL JOBS'!A:A),AJ14))</f>
        <v>0</v>
      </c>
    </row>
    <row r="16" spans="1:40" ht="30" customHeight="1">
      <c r="A16" s="15">
        <f t="shared" ca="1" si="0"/>
        <v>38</v>
      </c>
      <c r="B16" s="12" t="str">
        <f t="shared" ca="1" si="1"/>
        <v>Arrange re-blacking the hull (one coat epoxy)</v>
      </c>
      <c r="C16" s="13">
        <f t="shared" ca="1" si="17"/>
        <v>2</v>
      </c>
      <c r="D16" s="13" t="str">
        <f t="shared" ca="1" si="18"/>
        <v>Hull &amp; Structure</v>
      </c>
      <c r="E16" s="13" t="str">
        <f t="shared" ca="1" si="19"/>
        <v>PB/DA</v>
      </c>
      <c r="F16" s="14">
        <f t="shared" ca="1" si="20"/>
        <v>700</v>
      </c>
      <c r="G16" s="15" t="str">
        <f ca="1">IF($C$1="ALL",IF(INDIRECT(AH16)="","",IF(INDIRECT(AG16)&gt;MAX(Budget!$B$3,Budget!$E$3),"","Y")),IF(ISERR(FIND($C$1,INDIRECT(AH16))),"",IF(INDIRECT(AG16)&gt;MAX(Budget!$B$3,Budget!$E$3),"","Y")))</f>
        <v>Y</v>
      </c>
      <c r="H16" s="15">
        <f t="shared" si="21"/>
        <v>16</v>
      </c>
      <c r="I16" s="15">
        <f t="shared" ca="1" si="22"/>
        <v>43</v>
      </c>
      <c r="J16" s="15">
        <f t="shared" ca="1" si="23"/>
        <v>43</v>
      </c>
      <c r="K16" s="15" t="str">
        <f ca="1">CONCATENATE("G",J15+1,":I",'ALL JOBS'!$K$9)</f>
        <v>G42:I67</v>
      </c>
      <c r="L16" s="15" t="str">
        <f t="shared" ca="1" si="14"/>
        <v>'ALL JOBS'!A49</v>
      </c>
      <c r="M16" s="15" t="str">
        <f t="shared" ca="1" si="3"/>
        <v>'ALL JOBS'!B49</v>
      </c>
      <c r="N16" s="15" t="str">
        <f t="shared" ca="1" si="4"/>
        <v>'ALL JOBS'!D49</v>
      </c>
      <c r="O16" s="15" t="str">
        <f t="shared" ca="1" si="5"/>
        <v>'ALL JOBS'!E49</v>
      </c>
      <c r="P16" s="15" t="str">
        <f t="shared" ca="1" si="6"/>
        <v>'ALL JOBS'!F49</v>
      </c>
      <c r="Q16" s="15" t="str">
        <f t="shared" ca="1" si="7"/>
        <v>'ALL JOBS'!G49</v>
      </c>
      <c r="R16" s="15" t="str">
        <f t="shared" ca="1" si="8"/>
        <v>'ALL JOBS'!D49</v>
      </c>
      <c r="S16" s="13" t="str">
        <f t="shared" ca="1" si="24"/>
        <v>Y</v>
      </c>
      <c r="T16" s="16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6" s="15">
        <f t="shared" si="25"/>
        <v>16</v>
      </c>
      <c r="V16" s="15">
        <f t="shared" ca="1" si="26"/>
        <v>2</v>
      </c>
      <c r="W16" s="15" t="str">
        <f t="shared" ca="1" si="27"/>
        <v>T3:U72</v>
      </c>
      <c r="X16" s="15" t="str">
        <f t="shared" ca="1" si="15"/>
        <v>'ALL JOBS'!A8</v>
      </c>
      <c r="Y16" s="15" t="str">
        <f t="shared" ca="1" si="9"/>
        <v>'ALL JOBS'!B8</v>
      </c>
      <c r="Z16" s="15" t="str">
        <f t="shared" ca="1" si="10"/>
        <v>'ALL JOBS'!D8</v>
      </c>
      <c r="AA16" s="15" t="str">
        <f t="shared" ca="1" si="11"/>
        <v>'ALL JOBS'!E8</v>
      </c>
      <c r="AB16" s="15" t="str">
        <f t="shared" ca="1" si="16"/>
        <v>'ALL JOBS'!F8</v>
      </c>
      <c r="AC16" s="15" t="str">
        <f t="shared" ca="1" si="12"/>
        <v>'ALL JOBS'!G8</v>
      </c>
      <c r="AD16" s="15" t="str">
        <f t="shared" ca="1" si="13"/>
        <v>'ALL JOBS'!D49</v>
      </c>
      <c r="AF16" s="15">
        <f t="shared" ca="1" si="28"/>
        <v>13</v>
      </c>
      <c r="AG16" s="15" t="str">
        <f t="shared" si="29"/>
        <v>'ALL JOBS'!D22</v>
      </c>
      <c r="AH16" s="15" t="str">
        <f t="shared" si="30"/>
        <v>'ALL JOBS'!F22</v>
      </c>
      <c r="AJ16" s="15" t="b">
        <f ca="1">(OR(INDIRECT(L16)=MAX('ALL JOBS'!A:A),AJ15))</f>
        <v>0</v>
      </c>
    </row>
    <row r="17" spans="1:36" ht="30" customHeight="1">
      <c r="A17" s="15">
        <f t="shared" ca="1" si="0"/>
        <v>39</v>
      </c>
      <c r="B17" s="12" t="str">
        <f t="shared" ca="1" si="1"/>
        <v>Arrange repair of gunnel under rear boards.</v>
      </c>
      <c r="C17" s="13">
        <f t="shared" ca="1" si="17"/>
        <v>4.0999999999999996</v>
      </c>
      <c r="D17" s="13" t="str">
        <f t="shared" ca="1" si="18"/>
        <v>Hull &amp; Structure</v>
      </c>
      <c r="E17" s="13" t="str">
        <f t="shared" ca="1" si="19"/>
        <v>PB/DA</v>
      </c>
      <c r="F17" s="14">
        <f t="shared" ca="1" si="20"/>
        <v>700</v>
      </c>
      <c r="G17" s="15" t="str">
        <f ca="1">IF($C$1="ALL",IF(INDIRECT(AH17)="","",IF(INDIRECT(AG17)&gt;MAX(Budget!$B$3,Budget!$E$3),"","Y")),IF(ISERR(FIND($C$1,INDIRECT(AH17))),"",IF(INDIRECT(AG17)&gt;MAX(Budget!$B$3,Budget!$E$3),"","Y")))</f>
        <v>Y</v>
      </c>
      <c r="H17" s="15">
        <f t="shared" si="21"/>
        <v>17</v>
      </c>
      <c r="I17" s="15">
        <f t="shared" ca="1" si="22"/>
        <v>44</v>
      </c>
      <c r="J17" s="15">
        <f t="shared" ca="1" si="23"/>
        <v>44</v>
      </c>
      <c r="K17" s="15" t="str">
        <f ca="1">CONCATENATE("G",J16+1,":I",'ALL JOBS'!$K$9)</f>
        <v>G44:I67</v>
      </c>
      <c r="L17" s="15" t="str">
        <f t="shared" ca="1" si="14"/>
        <v>'ALL JOBS'!A50</v>
      </c>
      <c r="M17" s="15" t="str">
        <f t="shared" ca="1" si="3"/>
        <v>'ALL JOBS'!B50</v>
      </c>
      <c r="N17" s="15" t="str">
        <f t="shared" ca="1" si="4"/>
        <v>'ALL JOBS'!D50</v>
      </c>
      <c r="O17" s="15" t="str">
        <f t="shared" ca="1" si="5"/>
        <v>'ALL JOBS'!E50</v>
      </c>
      <c r="P17" s="15" t="str">
        <f t="shared" ca="1" si="6"/>
        <v>'ALL JOBS'!F50</v>
      </c>
      <c r="Q17" s="15" t="str">
        <f t="shared" ca="1" si="7"/>
        <v>'ALL JOBS'!G50</v>
      </c>
      <c r="R17" s="15" t="str">
        <f t="shared" ca="1" si="8"/>
        <v>'ALL JOBS'!D50</v>
      </c>
      <c r="S17" s="13" t="str">
        <f t="shared" ca="1" si="24"/>
        <v>Y</v>
      </c>
      <c r="T17" s="16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7" s="15">
        <f t="shared" si="25"/>
        <v>17</v>
      </c>
      <c r="V17" s="15">
        <f t="shared" ca="1" si="26"/>
        <v>2</v>
      </c>
      <c r="W17" s="15" t="str">
        <f t="shared" ca="1" si="27"/>
        <v>T3:U72</v>
      </c>
      <c r="X17" s="15" t="str">
        <f t="shared" ca="1" si="15"/>
        <v>'ALL JOBS'!A8</v>
      </c>
      <c r="Y17" s="15" t="str">
        <f t="shared" ca="1" si="9"/>
        <v>'ALL JOBS'!B8</v>
      </c>
      <c r="Z17" s="15" t="str">
        <f t="shared" ca="1" si="10"/>
        <v>'ALL JOBS'!D8</v>
      </c>
      <c r="AA17" s="15" t="str">
        <f t="shared" ca="1" si="11"/>
        <v>'ALL JOBS'!E8</v>
      </c>
      <c r="AB17" s="15" t="str">
        <f t="shared" ca="1" si="16"/>
        <v>'ALL JOBS'!F8</v>
      </c>
      <c r="AC17" s="15" t="str">
        <f t="shared" ca="1" si="12"/>
        <v>'ALL JOBS'!G8</v>
      </c>
      <c r="AD17" s="15" t="str">
        <f t="shared" ca="1" si="13"/>
        <v>'ALL JOBS'!D50</v>
      </c>
      <c r="AF17" s="15">
        <f t="shared" ca="1" si="28"/>
        <v>14</v>
      </c>
      <c r="AG17" s="15" t="str">
        <f t="shared" si="29"/>
        <v>'ALL JOBS'!D23</v>
      </c>
      <c r="AH17" s="15" t="str">
        <f t="shared" si="30"/>
        <v>'ALL JOBS'!F23</v>
      </c>
      <c r="AJ17" s="15" t="b">
        <f ca="1">(OR(INDIRECT(L17)=MAX('ALL JOBS'!A:A),AJ16))</f>
        <v>0</v>
      </c>
    </row>
    <row r="18" spans="1:36" ht="30" customHeight="1">
      <c r="A18" s="15">
        <f t="shared" ca="1" si="0"/>
        <v>40</v>
      </c>
      <c r="B18" s="12" t="str">
        <f ca="1">IF(AND($AE19="Y",$AE18=""),"THE FOLLOWING JOBS ARE NOT TO BE DONE THIS YEAR",IF($AE18="Y",INDIRECT(Y18),IF($S18="Y",INDIRECT(M18),"")))</f>
        <v>Arrange Improvent of the balance of the rudder</v>
      </c>
      <c r="C18" s="13">
        <f t="shared" ca="1" si="17"/>
        <v>3</v>
      </c>
      <c r="D18" s="13" t="str">
        <f t="shared" ca="1" si="18"/>
        <v>Hull &amp; Structure</v>
      </c>
      <c r="E18" s="13" t="str">
        <f t="shared" ca="1" si="19"/>
        <v>PB/DA</v>
      </c>
      <c r="F18" s="14">
        <f t="shared" ca="1" si="20"/>
        <v>50</v>
      </c>
      <c r="G18" s="15" t="str">
        <f ca="1">IF($C$1="ALL",IF(INDIRECT(AH18)="","",IF(INDIRECT(AG18)&gt;MAX(Budget!$B$3,Budget!$E$3),"","Y")),IF(ISERR(FIND($C$1,INDIRECT(AH18))),"",IF(INDIRECT(AG18)&gt;MAX(Budget!$B$3,Budget!$E$3),"","Y")))</f>
        <v/>
      </c>
      <c r="H18" s="15">
        <f t="shared" si="21"/>
        <v>18</v>
      </c>
      <c r="I18" s="15">
        <f t="shared" ca="1" si="22"/>
        <v>45</v>
      </c>
      <c r="J18" s="15">
        <f t="shared" ca="1" si="23"/>
        <v>45</v>
      </c>
      <c r="K18" s="15" t="str">
        <f ca="1">CONCATENATE("G",J17+1,":I",'ALL JOBS'!$K$9)</f>
        <v>G45:I67</v>
      </c>
      <c r="L18" s="15" t="str">
        <f t="shared" ca="1" si="14"/>
        <v>'ALL JOBS'!A51</v>
      </c>
      <c r="M18" s="15" t="str">
        <f t="shared" ca="1" si="3"/>
        <v>'ALL JOBS'!B51</v>
      </c>
      <c r="N18" s="15" t="str">
        <f t="shared" ca="1" si="4"/>
        <v>'ALL JOBS'!D51</v>
      </c>
      <c r="O18" s="15" t="str">
        <f t="shared" ca="1" si="5"/>
        <v>'ALL JOBS'!E51</v>
      </c>
      <c r="P18" s="15" t="str">
        <f t="shared" ca="1" si="6"/>
        <v>'ALL JOBS'!F51</v>
      </c>
      <c r="Q18" s="15" t="str">
        <f t="shared" ca="1" si="7"/>
        <v>'ALL JOBS'!G51</v>
      </c>
      <c r="R18" s="15" t="str">
        <f t="shared" ca="1" si="8"/>
        <v>'ALL JOBS'!D51</v>
      </c>
      <c r="S18" s="13" t="str">
        <f t="shared" ca="1" si="24"/>
        <v>Y</v>
      </c>
      <c r="T18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18" s="15">
        <f t="shared" si="25"/>
        <v>18</v>
      </c>
      <c r="V18" s="15">
        <f t="shared" ca="1" si="26"/>
        <v>2</v>
      </c>
      <c r="W18" s="15" t="str">
        <f t="shared" ca="1" si="27"/>
        <v>T3:U72</v>
      </c>
      <c r="X18" s="15" t="str">
        <f t="shared" ca="1" si="15"/>
        <v>'ALL JOBS'!A8</v>
      </c>
      <c r="Y18" s="15" t="str">
        <f t="shared" ca="1" si="9"/>
        <v>'ALL JOBS'!B8</v>
      </c>
      <c r="Z18" s="15" t="str">
        <f t="shared" ca="1" si="10"/>
        <v>'ALL JOBS'!D8</v>
      </c>
      <c r="AA18" s="15" t="str">
        <f t="shared" ca="1" si="11"/>
        <v>'ALL JOBS'!E8</v>
      </c>
      <c r="AB18" s="15" t="str">
        <f t="shared" ca="1" si="16"/>
        <v>'ALL JOBS'!F8</v>
      </c>
      <c r="AC18" s="15" t="str">
        <f t="shared" ca="1" si="12"/>
        <v>'ALL JOBS'!G8</v>
      </c>
      <c r="AD18" s="15" t="str">
        <f t="shared" ca="1" si="13"/>
        <v>'ALL JOBS'!D51</v>
      </c>
      <c r="AF18" s="15">
        <f t="shared" ca="1" si="28"/>
        <v>15</v>
      </c>
      <c r="AG18" s="15" t="str">
        <f t="shared" si="29"/>
        <v>'ALL JOBS'!D24</v>
      </c>
      <c r="AH18" s="15" t="str">
        <f t="shared" si="30"/>
        <v>'ALL JOBS'!F24</v>
      </c>
      <c r="AJ18" s="15" t="b">
        <f ca="1">(OR(INDIRECT(L18)=MAX('ALL JOBS'!A:A),AJ17))</f>
        <v>0</v>
      </c>
    </row>
    <row r="19" spans="1:36" ht="30" customHeight="1">
      <c r="A19" s="15">
        <f t="shared" ca="1" si="0"/>
        <v>41</v>
      </c>
      <c r="B19" s="12" t="str">
        <f t="shared" ca="1" si="1"/>
        <v>Repair diesel heater.  Add to checklist</v>
      </c>
      <c r="C19" s="13">
        <f t="shared" ca="1" si="17"/>
        <v>1</v>
      </c>
      <c r="D19" s="13" t="str">
        <f t="shared" ca="1" si="18"/>
        <v>Heating</v>
      </c>
      <c r="E19" s="13" t="str">
        <f t="shared" ca="1" si="19"/>
        <v>DRK/PB</v>
      </c>
      <c r="F19" s="14">
        <f t="shared" ca="1" si="20"/>
        <v>20</v>
      </c>
      <c r="G19" s="15" t="str">
        <f ca="1">IF($C$1="ALL",IF(INDIRECT(AH19)="","",IF(INDIRECT(AG19)&gt;MAX(Budget!$B$3,Budget!$E$3),"","Y")),IF(ISERR(FIND($C$1,INDIRECT(AH19))),"",IF(INDIRECT(AG19)&gt;MAX(Budget!$B$3,Budget!$E$3),"","Y")))</f>
        <v>Y</v>
      </c>
      <c r="H19" s="15">
        <f t="shared" si="21"/>
        <v>19</v>
      </c>
      <c r="I19" s="15">
        <f t="shared" ca="1" si="22"/>
        <v>46</v>
      </c>
      <c r="J19" s="15">
        <f t="shared" ca="1" si="23"/>
        <v>46</v>
      </c>
      <c r="K19" s="15" t="str">
        <f ca="1">CONCATENATE("G",J18+1,":I",'ALL JOBS'!$K$9)</f>
        <v>G46:I67</v>
      </c>
      <c r="L19" s="15" t="str">
        <f t="shared" ca="1" si="14"/>
        <v>'ALL JOBS'!A52</v>
      </c>
      <c r="M19" s="15" t="str">
        <f t="shared" ca="1" si="3"/>
        <v>'ALL JOBS'!B52</v>
      </c>
      <c r="N19" s="15" t="str">
        <f t="shared" ca="1" si="4"/>
        <v>'ALL JOBS'!D52</v>
      </c>
      <c r="O19" s="15" t="str">
        <f t="shared" ca="1" si="5"/>
        <v>'ALL JOBS'!E52</v>
      </c>
      <c r="P19" s="15" t="str">
        <f t="shared" ca="1" si="6"/>
        <v>'ALL JOBS'!F52</v>
      </c>
      <c r="Q19" s="15" t="str">
        <f t="shared" ca="1" si="7"/>
        <v>'ALL JOBS'!G52</v>
      </c>
      <c r="R19" s="15" t="str">
        <f t="shared" ca="1" si="8"/>
        <v>'ALL JOBS'!D52</v>
      </c>
      <c r="S19" s="13" t="str">
        <f t="shared" ca="1" si="24"/>
        <v>Y</v>
      </c>
      <c r="T19" s="16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9" s="15">
        <f t="shared" si="25"/>
        <v>19</v>
      </c>
      <c r="V19" s="15">
        <f t="shared" ca="1" si="26"/>
        <v>2</v>
      </c>
      <c r="W19" s="15" t="str">
        <f t="shared" ca="1" si="27"/>
        <v>T3:U72</v>
      </c>
      <c r="X19" s="15" t="str">
        <f t="shared" ca="1" si="15"/>
        <v>'ALL JOBS'!A8</v>
      </c>
      <c r="Y19" s="15" t="str">
        <f t="shared" ca="1" si="9"/>
        <v>'ALL JOBS'!B8</v>
      </c>
      <c r="Z19" s="15" t="str">
        <f t="shared" ca="1" si="10"/>
        <v>'ALL JOBS'!D8</v>
      </c>
      <c r="AA19" s="15" t="str">
        <f t="shared" ca="1" si="11"/>
        <v>'ALL JOBS'!E8</v>
      </c>
      <c r="AB19" s="15" t="str">
        <f t="shared" ca="1" si="16"/>
        <v>'ALL JOBS'!F8</v>
      </c>
      <c r="AC19" s="15" t="str">
        <f t="shared" ca="1" si="12"/>
        <v>'ALL JOBS'!G8</v>
      </c>
      <c r="AD19" s="15" t="str">
        <f t="shared" ca="1" si="13"/>
        <v>'ALL JOBS'!D52</v>
      </c>
      <c r="AF19" s="15">
        <f t="shared" ca="1" si="28"/>
        <v>16</v>
      </c>
      <c r="AG19" s="15" t="str">
        <f t="shared" si="29"/>
        <v>'ALL JOBS'!D25</v>
      </c>
      <c r="AH19" s="15" t="str">
        <f t="shared" si="30"/>
        <v>'ALL JOBS'!F25</v>
      </c>
      <c r="AJ19" s="15" t="b">
        <f ca="1">(OR(INDIRECT(L19)=MAX('ALL JOBS'!A:A),AJ18))</f>
        <v>0</v>
      </c>
    </row>
    <row r="20" spans="1:36" ht="30" customHeight="1">
      <c r="A20" s="15">
        <f t="shared" ref="A20:A77" ca="1" si="31">IF(AND($AE21="Y",$AE20=""),"",IF($AE20="Y",INDIRECT(X20),IF($S20="Y",INDIRECT(L20),"")))</f>
        <v>43</v>
      </c>
      <c r="B20" s="12" t="str">
        <f t="shared" ref="B20:B77" ca="1" si="32">IF(AND($AE21="Y",$AE20=""),"THE FOLLOWING JOBS ARE NOT TO BE DONE THIS YEAR",IF($AE20="Y",INDIRECT(Y20),IF($S20="Y",INDIRECT(M20),"")))</f>
        <v>Clean the bilge (engine chamber almost full)</v>
      </c>
      <c r="C20" s="13">
        <f t="shared" ref="C20:C77" ca="1" si="33">IF(AND($AE21="Y",$AE20=""),"",IF($AE20="Y",INDIRECT(Z20),IF($S20="Y",INDIRECT(N20),"")))</f>
        <v>1</v>
      </c>
      <c r="D20" s="13" t="str">
        <f t="shared" ref="D20:D77" ca="1" si="34">IF(AND($AE21="Y",$AE20=""),"",IF($AE20="Y",INDIRECT(AA20),IF($S20="Y",INDIRECT(O20),"")))</f>
        <v>Engineeering</v>
      </c>
      <c r="E20" s="13" t="str">
        <f t="shared" ref="E20:E77" ca="1" si="35">IF(AND($AE21="Y",$AE20=""),"",IF($AE20="Y",INDIRECT(AB20),IF($S20="Y",INDIRECT(P20),"")))</f>
        <v>PB /JF</v>
      </c>
      <c r="F20" s="14">
        <f t="shared" ref="F20:F77" ca="1" si="36">IF(AND($AE21="Y",$AE20=""),"",IF($AE20="Y",INDIRECT(AC20),IF($S20="Y",INDIRECT(Q20),"")))</f>
        <v>10</v>
      </c>
      <c r="G20" s="15" t="str">
        <f ca="1">IF($C$1="ALL",IF(INDIRECT(AH20)="","",IF(INDIRECT(AG20)&gt;MAX(Budget!$B$3,Budget!$E$3),"","Y")),IF(ISERR(FIND($C$1,INDIRECT(AH20))),"",IF(INDIRECT(AG20)&gt;MAX(Budget!$B$3,Budget!$E$3),"","Y")))</f>
        <v>Y</v>
      </c>
      <c r="H20" s="15">
        <f t="shared" ref="H20:H77" si="37">ROW(G20)</f>
        <v>20</v>
      </c>
      <c r="I20" s="15">
        <f t="shared" ref="I20:I77" ca="1" si="38">VLOOKUP("Y",INDIRECT(K20),2,FALSE)</f>
        <v>48</v>
      </c>
      <c r="J20" s="15">
        <f t="shared" ref="J20:J77" ca="1" si="39">VLOOKUP("Y",INDIRECT(K20),2,FALSE)</f>
        <v>48</v>
      </c>
      <c r="K20" s="15" t="str">
        <f ca="1">CONCATENATE("G",J19+1,":I",'ALL JOBS'!$K$9)</f>
        <v>G47:I67</v>
      </c>
      <c r="L20" s="15" t="str">
        <f t="shared" ca="1" si="14"/>
        <v>'ALL JOBS'!A54</v>
      </c>
      <c r="M20" s="15" t="str">
        <f t="shared" ca="1" si="3"/>
        <v>'ALL JOBS'!B54</v>
      </c>
      <c r="N20" s="15" t="str">
        <f t="shared" ca="1" si="4"/>
        <v>'ALL JOBS'!D54</v>
      </c>
      <c r="O20" s="15" t="str">
        <f t="shared" ca="1" si="5"/>
        <v>'ALL JOBS'!E54</v>
      </c>
      <c r="P20" s="15" t="str">
        <f t="shared" ca="1" si="6"/>
        <v>'ALL JOBS'!F54</v>
      </c>
      <c r="Q20" s="15" t="str">
        <f t="shared" ca="1" si="7"/>
        <v>'ALL JOBS'!G54</v>
      </c>
      <c r="R20" s="15" t="str">
        <f t="shared" ca="1" si="8"/>
        <v>'ALL JOBS'!D54</v>
      </c>
      <c r="S20" s="13" t="str">
        <f t="shared" ref="S20:S77" ca="1" si="40">IF(ISNA(I20),"","Y")</f>
        <v>Y</v>
      </c>
      <c r="T20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20" s="15">
        <f t="shared" ref="U20:U77" si="41">H20</f>
        <v>20</v>
      </c>
      <c r="V20" s="15">
        <f t="shared" ref="V20:V77" ca="1" si="42">IF(AND(ISNA(I20),ISNA(I19),ISNA(I17)),VLOOKUP("Y",INDIRECT(W20),2,FALSE),V19)</f>
        <v>2</v>
      </c>
      <c r="W20" s="15" t="str">
        <f t="shared" ref="W20:W77" ca="1" si="43">CONCATENATE("T",V19+1,":U72")</f>
        <v>T3:U72</v>
      </c>
      <c r="X20" s="15" t="str">
        <f t="shared" ca="1" si="15"/>
        <v>'ALL JOBS'!A8</v>
      </c>
      <c r="Y20" s="15" t="str">
        <f t="shared" ca="1" si="9"/>
        <v>'ALL JOBS'!B8</v>
      </c>
      <c r="Z20" s="15" t="str">
        <f t="shared" ca="1" si="10"/>
        <v>'ALL JOBS'!D8</v>
      </c>
      <c r="AA20" s="15" t="str">
        <f t="shared" ca="1" si="11"/>
        <v>'ALL JOBS'!E8</v>
      </c>
      <c r="AB20" s="15" t="str">
        <f t="shared" ca="1" si="16"/>
        <v>'ALL JOBS'!F8</v>
      </c>
      <c r="AC20" s="15" t="str">
        <f t="shared" ca="1" si="12"/>
        <v>'ALL JOBS'!G8</v>
      </c>
      <c r="AD20" s="15" t="str">
        <f t="shared" ca="1" si="13"/>
        <v>'ALL JOBS'!D54</v>
      </c>
      <c r="AF20" s="15">
        <f t="shared" ref="AF20:AF77" ca="1" si="44">IF(AND($AE21="Y",$AE20=""),"",IF($AE20="Y",0,IF($S20="Y",ROW(B20)-3,"")))</f>
        <v>17</v>
      </c>
      <c r="AG20" s="15" t="str">
        <f t="shared" ref="AG20:AG77" si="45">CONCATENATE("'ALL JOBS'!D",ROW(AF20)+6)</f>
        <v>'ALL JOBS'!D26</v>
      </c>
      <c r="AH20" s="15" t="str">
        <f t="shared" ref="AH20:AH77" si="46">CONCATENATE("'ALL JOBS'!F",ROW(AF20)+6)</f>
        <v>'ALL JOBS'!F26</v>
      </c>
      <c r="AJ20" s="15" t="b">
        <f ca="1">(OR(INDIRECT(L20)=MAX('ALL JOBS'!A:A),AJ19))</f>
        <v>0</v>
      </c>
    </row>
    <row r="21" spans="1:36" ht="30" customHeight="1">
      <c r="A21" s="15">
        <f t="shared" ca="1" si="31"/>
        <v>46</v>
      </c>
      <c r="B21" s="12" t="str">
        <f t="shared" ca="1" si="32"/>
        <v>Ease front door.</v>
      </c>
      <c r="C21" s="13">
        <f t="shared" ca="1" si="33"/>
        <v>3</v>
      </c>
      <c r="D21" s="13" t="str">
        <f t="shared" ca="1" si="34"/>
        <v>Joinery</v>
      </c>
      <c r="E21" s="13" t="str">
        <f t="shared" ca="1" si="35"/>
        <v>PB/SB</v>
      </c>
      <c r="F21" s="14">
        <f t="shared" ca="1" si="36"/>
        <v>0</v>
      </c>
      <c r="G21" s="15" t="str">
        <f ca="1">IF($C$1="ALL",IF(INDIRECT(AH21)="","",IF(INDIRECT(AG21)&gt;MAX(Budget!$B$3,Budget!$E$3),"","Y")),IF(ISERR(FIND($C$1,INDIRECT(AH21))),"",IF(INDIRECT(AG21)&gt;MAX(Budget!$B$3,Budget!$E$3),"","Y")))</f>
        <v>Y</v>
      </c>
      <c r="H21" s="15">
        <f t="shared" si="37"/>
        <v>21</v>
      </c>
      <c r="I21" s="15">
        <f t="shared" ca="1" si="38"/>
        <v>51</v>
      </c>
      <c r="J21" s="15">
        <f t="shared" ca="1" si="39"/>
        <v>51</v>
      </c>
      <c r="K21" s="15" t="str">
        <f ca="1">CONCATENATE("G",J20+1,":I",'ALL JOBS'!$K$9)</f>
        <v>G49:I67</v>
      </c>
      <c r="L21" s="15" t="str">
        <f t="shared" ca="1" si="14"/>
        <v>'ALL JOBS'!A57</v>
      </c>
      <c r="M21" s="15" t="str">
        <f t="shared" ca="1" si="3"/>
        <v>'ALL JOBS'!B57</v>
      </c>
      <c r="N21" s="15" t="str">
        <f t="shared" ca="1" si="4"/>
        <v>'ALL JOBS'!D57</v>
      </c>
      <c r="O21" s="15" t="str">
        <f t="shared" ca="1" si="5"/>
        <v>'ALL JOBS'!E57</v>
      </c>
      <c r="P21" s="15" t="str">
        <f t="shared" ca="1" si="6"/>
        <v>'ALL JOBS'!F57</v>
      </c>
      <c r="Q21" s="15" t="str">
        <f t="shared" ca="1" si="7"/>
        <v>'ALL JOBS'!G57</v>
      </c>
      <c r="R21" s="15" t="str">
        <f t="shared" ca="1" si="8"/>
        <v>'ALL JOBS'!D57</v>
      </c>
      <c r="S21" s="13" t="str">
        <f t="shared" ca="1" si="40"/>
        <v>Y</v>
      </c>
      <c r="T21" s="16" t="str">
        <f>IF($C$1="ALL",IF('ALL JOBS'!F23="","",IF('ALL JOBS'!D23&lt;=Budget!$B$3,"","Y")),IF(ISERR(FIND($C$1,'ALL JOBS'!F23)),IF($E$1="","",IF(ISERR(FIND($E$1,'ALL JOBS'!F23)),"",IF('ALL JOBS'!D23&lt;=Budget!$B$3,"","Y"))),IF('ALL JOBS'!D23&lt;=Budget!$B$3,"","Y")))</f>
        <v/>
      </c>
      <c r="U21" s="15">
        <f t="shared" si="41"/>
        <v>21</v>
      </c>
      <c r="V21" s="15">
        <f t="shared" ca="1" si="42"/>
        <v>2</v>
      </c>
      <c r="W21" s="15" t="str">
        <f t="shared" ca="1" si="43"/>
        <v>T3:U72</v>
      </c>
      <c r="X21" s="15" t="str">
        <f t="shared" ca="1" si="15"/>
        <v>'ALL JOBS'!A8</v>
      </c>
      <c r="Y21" s="15" t="str">
        <f t="shared" ca="1" si="9"/>
        <v>'ALL JOBS'!B8</v>
      </c>
      <c r="Z21" s="15" t="str">
        <f t="shared" ca="1" si="10"/>
        <v>'ALL JOBS'!D8</v>
      </c>
      <c r="AA21" s="15" t="str">
        <f t="shared" ca="1" si="11"/>
        <v>'ALL JOBS'!E8</v>
      </c>
      <c r="AB21" s="15" t="str">
        <f t="shared" ca="1" si="16"/>
        <v>'ALL JOBS'!F8</v>
      </c>
      <c r="AC21" s="15" t="str">
        <f t="shared" ca="1" si="12"/>
        <v>'ALL JOBS'!G8</v>
      </c>
      <c r="AD21" s="15" t="str">
        <f t="shared" ca="1" si="13"/>
        <v>'ALL JOBS'!D57</v>
      </c>
      <c r="AF21" s="15">
        <f t="shared" ca="1" si="44"/>
        <v>18</v>
      </c>
      <c r="AG21" s="15" t="str">
        <f t="shared" si="45"/>
        <v>'ALL JOBS'!D27</v>
      </c>
      <c r="AH21" s="15" t="str">
        <f t="shared" si="46"/>
        <v>'ALL JOBS'!F27</v>
      </c>
      <c r="AJ21" s="15" t="b">
        <f ca="1">(OR(INDIRECT(L21)=MAX('ALL JOBS'!A:A),AJ20))</f>
        <v>0</v>
      </c>
    </row>
    <row r="22" spans="1:36" ht="30" customHeight="1">
      <c r="A22" s="15">
        <f t="shared" ca="1" si="31"/>
        <v>51</v>
      </c>
      <c r="B22" s="12" t="str">
        <f t="shared" ca="1" si="32"/>
        <v>Port Side Heating joint replacement (blew off at Christmas).</v>
      </c>
      <c r="C22" s="13">
        <f t="shared" ca="1" si="33"/>
        <v>4.3</v>
      </c>
      <c r="D22" s="13" t="str">
        <f t="shared" ca="1" si="34"/>
        <v>Plumbing</v>
      </c>
      <c r="E22" s="13" t="str">
        <f t="shared" ca="1" si="35"/>
        <v>DRK/PB</v>
      </c>
      <c r="F22" s="14">
        <f t="shared" ca="1" si="36"/>
        <v>0</v>
      </c>
      <c r="G22" s="15" t="str">
        <f ca="1">IF($C$1="ALL",IF(INDIRECT(AH22)="","",IF(INDIRECT(AG22)&gt;MAX(Budget!$B$3,Budget!$E$3),"","Y")),IF(ISERR(FIND($C$1,INDIRECT(AH22))),"",IF(INDIRECT(AG22)&gt;MAX(Budget!$B$3,Budget!$E$3),"","Y")))</f>
        <v>Y</v>
      </c>
      <c r="H22" s="15">
        <f t="shared" si="37"/>
        <v>22</v>
      </c>
      <c r="I22" s="15">
        <f t="shared" ca="1" si="38"/>
        <v>56</v>
      </c>
      <c r="J22" s="15">
        <f t="shared" ca="1" si="39"/>
        <v>56</v>
      </c>
      <c r="K22" s="15" t="str">
        <f ca="1">CONCATENATE("G",J21+1,":I",'ALL JOBS'!$K$9)</f>
        <v>G52:I67</v>
      </c>
      <c r="L22" s="15" t="str">
        <f t="shared" ca="1" si="14"/>
        <v>'ALL JOBS'!A62</v>
      </c>
      <c r="M22" s="15" t="str">
        <f t="shared" ca="1" si="3"/>
        <v>'ALL JOBS'!B62</v>
      </c>
      <c r="N22" s="15" t="str">
        <f t="shared" ca="1" si="4"/>
        <v>'ALL JOBS'!D62</v>
      </c>
      <c r="O22" s="15" t="str">
        <f t="shared" ca="1" si="5"/>
        <v>'ALL JOBS'!E62</v>
      </c>
      <c r="P22" s="15" t="str">
        <f t="shared" ca="1" si="6"/>
        <v>'ALL JOBS'!F62</v>
      </c>
      <c r="Q22" s="15" t="str">
        <f t="shared" ca="1" si="7"/>
        <v>'ALL JOBS'!G62</v>
      </c>
      <c r="R22" s="15" t="str">
        <f t="shared" ca="1" si="8"/>
        <v>'ALL JOBS'!D62</v>
      </c>
      <c r="S22" s="13" t="str">
        <f t="shared" ca="1" si="40"/>
        <v>Y</v>
      </c>
      <c r="T22" s="16" t="str">
        <f>IF($C$1="ALL",IF('ALL JOBS'!F24="","",IF('ALL JOBS'!D24&lt;=Budget!$B$3,"","Y")),IF(ISERR(FIND($C$1,'ALL JOBS'!F24)),IF($E$1="","",IF(ISERR(FIND($E$1,'ALL JOBS'!F24)),"",IF('ALL JOBS'!D24&lt;=Budget!$B$3,"","Y"))),IF('ALL JOBS'!D24&lt;=Budget!$B$3,"","Y")))</f>
        <v/>
      </c>
      <c r="U22" s="15">
        <f t="shared" si="41"/>
        <v>22</v>
      </c>
      <c r="V22" s="15">
        <f t="shared" ca="1" si="42"/>
        <v>2</v>
      </c>
      <c r="W22" s="15" t="str">
        <f t="shared" ca="1" si="43"/>
        <v>T3:U72</v>
      </c>
      <c r="X22" s="15" t="str">
        <f t="shared" ca="1" si="15"/>
        <v>'ALL JOBS'!A8</v>
      </c>
      <c r="Y22" s="15" t="str">
        <f t="shared" ca="1" si="9"/>
        <v>'ALL JOBS'!B8</v>
      </c>
      <c r="Z22" s="15" t="str">
        <f t="shared" ca="1" si="10"/>
        <v>'ALL JOBS'!D8</v>
      </c>
      <c r="AA22" s="15" t="str">
        <f t="shared" ca="1" si="11"/>
        <v>'ALL JOBS'!E8</v>
      </c>
      <c r="AB22" s="15" t="str">
        <f t="shared" ca="1" si="16"/>
        <v>'ALL JOBS'!F8</v>
      </c>
      <c r="AC22" s="15" t="str">
        <f t="shared" ca="1" si="12"/>
        <v>'ALL JOBS'!G8</v>
      </c>
      <c r="AD22" s="15" t="str">
        <f t="shared" ca="1" si="13"/>
        <v>'ALL JOBS'!D62</v>
      </c>
      <c r="AF22" s="15">
        <f t="shared" ca="1" si="44"/>
        <v>19</v>
      </c>
      <c r="AG22" s="15" t="str">
        <f t="shared" si="45"/>
        <v>'ALL JOBS'!D28</v>
      </c>
      <c r="AH22" s="15" t="str">
        <f t="shared" si="46"/>
        <v>'ALL JOBS'!F28</v>
      </c>
      <c r="AJ22" s="15" t="b">
        <f ca="1">(OR(INDIRECT(L22)=MAX('ALL JOBS'!A:A),AJ21))</f>
        <v>0</v>
      </c>
    </row>
    <row r="23" spans="1:36" ht="30" customHeight="1">
      <c r="A23" s="15">
        <f t="shared" ca="1" si="31"/>
        <v>52</v>
      </c>
      <c r="B23" s="12" t="str">
        <f t="shared" ca="1" si="32"/>
        <v>Investigate leaks from engine and CH header tanks later in season.</v>
      </c>
      <c r="C23" s="13">
        <f t="shared" ca="1" si="33"/>
        <v>4</v>
      </c>
      <c r="D23" s="13" t="str">
        <f t="shared" ca="1" si="34"/>
        <v>Plumbing</v>
      </c>
      <c r="E23" s="13" t="str">
        <f t="shared" ca="1" si="35"/>
        <v>DRK/PB</v>
      </c>
      <c r="F23" s="14">
        <f t="shared" ca="1" si="36"/>
        <v>0</v>
      </c>
      <c r="G23" s="15" t="str">
        <f ca="1">IF($C$1="ALL",IF(INDIRECT(AH23)="","",IF(INDIRECT(AG23)&gt;MAX(Budget!$B$3,Budget!$E$3),"","Y")),IF(ISERR(FIND($C$1,INDIRECT(AH23))),"",IF(INDIRECT(AG23)&gt;MAX(Budget!$B$3,Budget!$E$3),"","Y")))</f>
        <v>Y</v>
      </c>
      <c r="H23" s="15">
        <f t="shared" si="37"/>
        <v>23</v>
      </c>
      <c r="I23" s="15">
        <f t="shared" ca="1" si="38"/>
        <v>57</v>
      </c>
      <c r="J23" s="15">
        <f t="shared" ca="1" si="39"/>
        <v>57</v>
      </c>
      <c r="K23" s="15" t="str">
        <f ca="1">CONCATENATE("G",J22+1,":I",'ALL JOBS'!$K$9)</f>
        <v>G57:I67</v>
      </c>
      <c r="L23" s="15" t="str">
        <f t="shared" ca="1" si="14"/>
        <v>'ALL JOBS'!A63</v>
      </c>
      <c r="M23" s="15" t="str">
        <f t="shared" ca="1" si="3"/>
        <v>'ALL JOBS'!B63</v>
      </c>
      <c r="N23" s="15" t="str">
        <f t="shared" ca="1" si="4"/>
        <v>'ALL JOBS'!D63</v>
      </c>
      <c r="O23" s="15" t="str">
        <f t="shared" ca="1" si="5"/>
        <v>'ALL JOBS'!E63</v>
      </c>
      <c r="P23" s="15" t="str">
        <f t="shared" ca="1" si="6"/>
        <v>'ALL JOBS'!F63</v>
      </c>
      <c r="Q23" s="15" t="str">
        <f t="shared" ca="1" si="7"/>
        <v>'ALL JOBS'!G63</v>
      </c>
      <c r="R23" s="15" t="str">
        <f t="shared" ca="1" si="8"/>
        <v>'ALL JOBS'!D63</v>
      </c>
      <c r="S23" s="13" t="str">
        <f t="shared" ca="1" si="40"/>
        <v>Y</v>
      </c>
      <c r="T23" s="16" t="str">
        <f>IF($C$1="ALL",IF('ALL JOBS'!F25="","",IF('ALL JOBS'!D25&lt;=Budget!$B$3,"","Y")),IF(ISERR(FIND($C$1,'ALL JOBS'!F25)),IF($E$1="","",IF(ISERR(FIND($E$1,'ALL JOBS'!F25)),"",IF('ALL JOBS'!D25&lt;=Budget!$B$3,"","Y"))),IF('ALL JOBS'!D25&lt;=Budget!$B$3,"","Y")))</f>
        <v/>
      </c>
      <c r="U23" s="15">
        <f t="shared" si="41"/>
        <v>23</v>
      </c>
      <c r="V23" s="15">
        <f t="shared" ca="1" si="42"/>
        <v>2</v>
      </c>
      <c r="W23" s="15" t="str">
        <f t="shared" ca="1" si="43"/>
        <v>T3:U72</v>
      </c>
      <c r="X23" s="15" t="str">
        <f t="shared" ca="1" si="15"/>
        <v>'ALL JOBS'!A8</v>
      </c>
      <c r="Y23" s="15" t="str">
        <f t="shared" ca="1" si="9"/>
        <v>'ALL JOBS'!B8</v>
      </c>
      <c r="Z23" s="15" t="str">
        <f t="shared" ca="1" si="10"/>
        <v>'ALL JOBS'!D8</v>
      </c>
      <c r="AA23" s="15" t="str">
        <f t="shared" ca="1" si="11"/>
        <v>'ALL JOBS'!E8</v>
      </c>
      <c r="AB23" s="15" t="str">
        <f t="shared" ca="1" si="16"/>
        <v>'ALL JOBS'!F8</v>
      </c>
      <c r="AC23" s="15" t="str">
        <f t="shared" ca="1" si="12"/>
        <v>'ALL JOBS'!G8</v>
      </c>
      <c r="AD23" s="15" t="str">
        <f t="shared" ca="1" si="13"/>
        <v>'ALL JOBS'!D63</v>
      </c>
      <c r="AF23" s="15">
        <f t="shared" ca="1" si="44"/>
        <v>20</v>
      </c>
      <c r="AG23" s="15" t="str">
        <f t="shared" si="45"/>
        <v>'ALL JOBS'!D29</v>
      </c>
      <c r="AH23" s="15" t="str">
        <f t="shared" si="46"/>
        <v>'ALL JOBS'!F29</v>
      </c>
      <c r="AJ23" s="15" t="b">
        <f ca="1">(OR(INDIRECT(L23)=MAX('ALL JOBS'!A:A),AJ22))</f>
        <v>0</v>
      </c>
    </row>
    <row r="24" spans="1:36" ht="30" customHeight="1">
      <c r="A24" s="15">
        <f t="shared" ca="1" si="31"/>
        <v>53</v>
      </c>
      <c r="B24" s="12" t="str">
        <f t="shared" ca="1" si="32"/>
        <v>Implement Phase III upgrade to heating.  Option to use engine to power Central Heating.</v>
      </c>
      <c r="C24" s="13">
        <f t="shared" ca="1" si="33"/>
        <v>3</v>
      </c>
      <c r="D24" s="13" t="str">
        <f t="shared" ca="1" si="34"/>
        <v>Electrical</v>
      </c>
      <c r="E24" s="13" t="str">
        <f t="shared" ca="1" si="35"/>
        <v>DRK/PB</v>
      </c>
      <c r="F24" s="14">
        <f t="shared" ca="1" si="36"/>
        <v>20</v>
      </c>
      <c r="G24" s="15" t="str">
        <f ca="1">IF($C$1="ALL",IF(INDIRECT(AH24)="","",IF(INDIRECT(AG24)&gt;MAX(Budget!$B$3,Budget!$E$3),"","Y")),IF(ISERR(FIND($C$1,INDIRECT(AH24))),"",IF(INDIRECT(AG24)&gt;MAX(Budget!$B$3,Budget!$E$3),"","Y")))</f>
        <v/>
      </c>
      <c r="H24" s="15">
        <f t="shared" si="37"/>
        <v>24</v>
      </c>
      <c r="I24" s="15">
        <f t="shared" ca="1" si="38"/>
        <v>58</v>
      </c>
      <c r="J24" s="15">
        <f t="shared" ca="1" si="39"/>
        <v>58</v>
      </c>
      <c r="K24" s="15" t="str">
        <f ca="1">CONCATENATE("G",J23+1,":I",'ALL JOBS'!$K$9)</f>
        <v>G58:I67</v>
      </c>
      <c r="L24" s="15" t="str">
        <f t="shared" ca="1" si="14"/>
        <v>'ALL JOBS'!A64</v>
      </c>
      <c r="M24" s="15" t="str">
        <f t="shared" ca="1" si="3"/>
        <v>'ALL JOBS'!B64</v>
      </c>
      <c r="N24" s="15" t="str">
        <f t="shared" ca="1" si="4"/>
        <v>'ALL JOBS'!D64</v>
      </c>
      <c r="O24" s="15" t="str">
        <f t="shared" ca="1" si="5"/>
        <v>'ALL JOBS'!E64</v>
      </c>
      <c r="P24" s="15" t="str">
        <f t="shared" ca="1" si="6"/>
        <v>'ALL JOBS'!F64</v>
      </c>
      <c r="Q24" s="15" t="str">
        <f t="shared" ca="1" si="7"/>
        <v>'ALL JOBS'!G64</v>
      </c>
      <c r="R24" s="15" t="str">
        <f t="shared" ca="1" si="8"/>
        <v>'ALL JOBS'!D64</v>
      </c>
      <c r="S24" s="13" t="str">
        <f t="shared" ca="1" si="40"/>
        <v>Y</v>
      </c>
      <c r="T24" s="16" t="str">
        <f>IF($C$1="ALL",IF('ALL JOBS'!F26="","",IF('ALL JOBS'!D26&lt;=Budget!$B$3,"","Y")),IF(ISERR(FIND($C$1,'ALL JOBS'!F26)),IF($E$1="","",IF(ISERR(FIND($E$1,'ALL JOBS'!F26)),"",IF('ALL JOBS'!D26&lt;=Budget!$B$3,"","Y"))),IF('ALL JOBS'!D26&lt;=Budget!$B$3,"","Y")))</f>
        <v/>
      </c>
      <c r="U24" s="15">
        <f t="shared" si="41"/>
        <v>24</v>
      </c>
      <c r="V24" s="15">
        <f t="shared" ca="1" si="42"/>
        <v>2</v>
      </c>
      <c r="W24" s="15" t="str">
        <f t="shared" ca="1" si="43"/>
        <v>T3:U72</v>
      </c>
      <c r="X24" s="15" t="str">
        <f t="shared" ca="1" si="15"/>
        <v>'ALL JOBS'!A8</v>
      </c>
      <c r="Y24" s="15" t="str">
        <f t="shared" ca="1" si="9"/>
        <v>'ALL JOBS'!B8</v>
      </c>
      <c r="Z24" s="15" t="str">
        <f t="shared" ca="1" si="10"/>
        <v>'ALL JOBS'!D8</v>
      </c>
      <c r="AA24" s="15" t="str">
        <f t="shared" ca="1" si="11"/>
        <v>'ALL JOBS'!E8</v>
      </c>
      <c r="AB24" s="15" t="str">
        <f t="shared" ca="1" si="16"/>
        <v>'ALL JOBS'!F8</v>
      </c>
      <c r="AC24" s="15" t="str">
        <f t="shared" ca="1" si="12"/>
        <v>'ALL JOBS'!G8</v>
      </c>
      <c r="AD24" s="15" t="str">
        <f t="shared" ca="1" si="13"/>
        <v>'ALL JOBS'!D64</v>
      </c>
      <c r="AF24" s="15">
        <f t="shared" ca="1" si="44"/>
        <v>21</v>
      </c>
      <c r="AG24" s="15" t="str">
        <f t="shared" si="45"/>
        <v>'ALL JOBS'!D30</v>
      </c>
      <c r="AH24" s="15" t="str">
        <f t="shared" si="46"/>
        <v>'ALL JOBS'!F30</v>
      </c>
      <c r="AJ24" s="15" t="b">
        <f ca="1">(OR(INDIRECT(L24)=MAX('ALL JOBS'!A:A),AJ23))</f>
        <v>0</v>
      </c>
    </row>
    <row r="25" spans="1:36" ht="30" customHeight="1">
      <c r="A25" s="15">
        <f t="shared" ca="1" si="31"/>
        <v>55</v>
      </c>
      <c r="B25" s="12" t="str">
        <f t="shared" ca="1" si="32"/>
        <v>Stiffness of gear change, a feature or a fault?</v>
      </c>
      <c r="C25" s="13">
        <f t="shared" ca="1" si="33"/>
        <v>2</v>
      </c>
      <c r="D25" s="13" t="str">
        <f t="shared" ca="1" si="34"/>
        <v>Engineeering</v>
      </c>
      <c r="E25" s="13" t="str">
        <f t="shared" ca="1" si="35"/>
        <v>PB/JF</v>
      </c>
      <c r="F25" s="14">
        <f t="shared" ca="1" si="36"/>
        <v>10</v>
      </c>
      <c r="G25" s="15" t="str">
        <f ca="1">IF($C$1="ALL",IF(INDIRECT(AH25)="","",IF(INDIRECT(AG25)&gt;MAX(Budget!$B$3,Budget!$E$3),"","Y")),IF(ISERR(FIND($C$1,INDIRECT(AH25))),"",IF(INDIRECT(AG25)&gt;MAX(Budget!$B$3,Budget!$E$3),"","Y")))</f>
        <v/>
      </c>
      <c r="H25" s="15">
        <f t="shared" si="37"/>
        <v>25</v>
      </c>
      <c r="I25" s="15">
        <f t="shared" ca="1" si="38"/>
        <v>60</v>
      </c>
      <c r="J25" s="15">
        <f t="shared" ca="1" si="39"/>
        <v>60</v>
      </c>
      <c r="K25" s="15" t="str">
        <f ca="1">CONCATENATE("G",J24+1,":I",'ALL JOBS'!$K$9)</f>
        <v>G59:I67</v>
      </c>
      <c r="L25" s="15" t="str">
        <f t="shared" ca="1" si="14"/>
        <v>'ALL JOBS'!A66</v>
      </c>
      <c r="M25" s="15" t="str">
        <f t="shared" ca="1" si="3"/>
        <v>'ALL JOBS'!B66</v>
      </c>
      <c r="N25" s="15" t="str">
        <f t="shared" ca="1" si="4"/>
        <v>'ALL JOBS'!D66</v>
      </c>
      <c r="O25" s="15" t="str">
        <f t="shared" ca="1" si="5"/>
        <v>'ALL JOBS'!E66</v>
      </c>
      <c r="P25" s="15" t="str">
        <f t="shared" ca="1" si="6"/>
        <v>'ALL JOBS'!F66</v>
      </c>
      <c r="Q25" s="15" t="str">
        <f t="shared" ca="1" si="7"/>
        <v>'ALL JOBS'!G66</v>
      </c>
      <c r="R25" s="15" t="str">
        <f t="shared" ca="1" si="8"/>
        <v>'ALL JOBS'!D66</v>
      </c>
      <c r="S25" s="13" t="str">
        <f t="shared" ca="1" si="40"/>
        <v>Y</v>
      </c>
      <c r="T25" s="16" t="str">
        <f>IF($C$1="ALL",IF('ALL JOBS'!F27="","",IF('ALL JOBS'!D27&lt;=Budget!$B$3,"","Y")),IF(ISERR(FIND($C$1,'ALL JOBS'!F27)),IF($E$1="","",IF(ISERR(FIND($E$1,'ALL JOBS'!F27)),"",IF('ALL JOBS'!D27&lt;=Budget!$B$3,"","Y"))),IF('ALL JOBS'!D27&lt;=Budget!$B$3,"","Y")))</f>
        <v/>
      </c>
      <c r="U25" s="15">
        <f t="shared" si="41"/>
        <v>25</v>
      </c>
      <c r="V25" s="15">
        <f t="shared" ca="1" si="42"/>
        <v>2</v>
      </c>
      <c r="W25" s="15" t="str">
        <f t="shared" ca="1" si="43"/>
        <v>T3:U72</v>
      </c>
      <c r="X25" s="15" t="str">
        <f t="shared" ca="1" si="15"/>
        <v>'ALL JOBS'!A8</v>
      </c>
      <c r="Y25" s="15" t="str">
        <f t="shared" ca="1" si="9"/>
        <v>'ALL JOBS'!B8</v>
      </c>
      <c r="Z25" s="15" t="str">
        <f t="shared" ca="1" si="10"/>
        <v>'ALL JOBS'!D8</v>
      </c>
      <c r="AA25" s="15" t="str">
        <f t="shared" ca="1" si="11"/>
        <v>'ALL JOBS'!E8</v>
      </c>
      <c r="AB25" s="15" t="str">
        <f t="shared" ca="1" si="16"/>
        <v>'ALL JOBS'!F8</v>
      </c>
      <c r="AC25" s="15" t="str">
        <f t="shared" ca="1" si="12"/>
        <v>'ALL JOBS'!G8</v>
      </c>
      <c r="AD25" s="15" t="str">
        <f t="shared" ca="1" si="13"/>
        <v>'ALL JOBS'!D66</v>
      </c>
      <c r="AF25" s="15">
        <f t="shared" ca="1" si="44"/>
        <v>22</v>
      </c>
      <c r="AG25" s="15" t="str">
        <f t="shared" si="45"/>
        <v>'ALL JOBS'!D31</v>
      </c>
      <c r="AH25" s="15" t="str">
        <f t="shared" si="46"/>
        <v>'ALL JOBS'!F31</v>
      </c>
      <c r="AJ25" s="15" t="b">
        <f ca="1">(OR(INDIRECT(L25)=MAX('ALL JOBS'!A:A),AJ24))</f>
        <v>0</v>
      </c>
    </row>
    <row r="26" spans="1:36" ht="30" customHeight="1">
      <c r="A26" s="15">
        <f t="shared" ca="1" si="31"/>
        <v>56</v>
      </c>
      <c r="B26" s="12" t="str">
        <f t="shared" ca="1" si="32"/>
        <v>Replace front rope</v>
      </c>
      <c r="C26" s="13">
        <f t="shared" ca="1" si="33"/>
        <v>2</v>
      </c>
      <c r="D26" s="13" t="str">
        <f t="shared" ca="1" si="34"/>
        <v>Miscellaneous</v>
      </c>
      <c r="E26" s="13" t="str">
        <f t="shared" ca="1" si="35"/>
        <v>PB/JF</v>
      </c>
      <c r="F26" s="14">
        <f t="shared" ca="1" si="36"/>
        <v>40</v>
      </c>
      <c r="G26" s="15" t="str">
        <f ca="1">IF($C$1="ALL",IF(INDIRECT(AH26)="","",IF(INDIRECT(AG26)&gt;MAX(Budget!$B$3,Budget!$E$3),"","Y")),IF(ISERR(FIND($C$1,INDIRECT(AH26))),"",IF(INDIRECT(AG26)&gt;MAX(Budget!$B$3,Budget!$E$3),"","Y")))</f>
        <v/>
      </c>
      <c r="H26" s="15">
        <f t="shared" si="37"/>
        <v>26</v>
      </c>
      <c r="I26" s="15">
        <f t="shared" ca="1" si="38"/>
        <v>61</v>
      </c>
      <c r="J26" s="15">
        <f t="shared" ca="1" si="39"/>
        <v>61</v>
      </c>
      <c r="K26" s="15" t="str">
        <f ca="1">CONCATENATE("G",J25+1,":I",'ALL JOBS'!$K$9)</f>
        <v>G61:I67</v>
      </c>
      <c r="L26" s="15" t="str">
        <f t="shared" ca="1" si="14"/>
        <v>'ALL JOBS'!A67</v>
      </c>
      <c r="M26" s="15" t="str">
        <f t="shared" ca="1" si="3"/>
        <v>'ALL JOBS'!B67</v>
      </c>
      <c r="N26" s="15" t="str">
        <f t="shared" ca="1" si="4"/>
        <v>'ALL JOBS'!D67</v>
      </c>
      <c r="O26" s="15" t="str">
        <f t="shared" ca="1" si="5"/>
        <v>'ALL JOBS'!E67</v>
      </c>
      <c r="P26" s="15" t="str">
        <f t="shared" ca="1" si="6"/>
        <v>'ALL JOBS'!F67</v>
      </c>
      <c r="Q26" s="15" t="str">
        <f t="shared" ca="1" si="7"/>
        <v>'ALL JOBS'!G67</v>
      </c>
      <c r="R26" s="15" t="str">
        <f t="shared" ca="1" si="8"/>
        <v>'ALL JOBS'!D67</v>
      </c>
      <c r="S26" s="13" t="str">
        <f t="shared" ca="1" si="40"/>
        <v>Y</v>
      </c>
      <c r="T26" s="16" t="str">
        <f>IF($C$1="ALL",IF('ALL JOBS'!F28="","",IF('ALL JOBS'!D28&lt;=Budget!$B$3,"","Y")),IF(ISERR(FIND($C$1,'ALL JOBS'!F28)),IF($E$1="","",IF(ISERR(FIND($E$1,'ALL JOBS'!F28)),"",IF('ALL JOBS'!D28&lt;=Budget!$B$3,"","Y"))),IF('ALL JOBS'!D28&lt;=Budget!$B$3,"","Y")))</f>
        <v/>
      </c>
      <c r="U26" s="15">
        <f t="shared" si="41"/>
        <v>26</v>
      </c>
      <c r="V26" s="15">
        <f t="shared" ca="1" si="42"/>
        <v>2</v>
      </c>
      <c r="W26" s="15" t="str">
        <f t="shared" ca="1" si="43"/>
        <v>T3:U72</v>
      </c>
      <c r="X26" s="15" t="str">
        <f t="shared" ca="1" si="15"/>
        <v>'ALL JOBS'!A8</v>
      </c>
      <c r="Y26" s="15" t="str">
        <f t="shared" ca="1" si="9"/>
        <v>'ALL JOBS'!B8</v>
      </c>
      <c r="Z26" s="15" t="str">
        <f t="shared" ca="1" si="10"/>
        <v>'ALL JOBS'!D8</v>
      </c>
      <c r="AA26" s="15" t="str">
        <f t="shared" ca="1" si="11"/>
        <v>'ALL JOBS'!E8</v>
      </c>
      <c r="AB26" s="15" t="str">
        <f t="shared" ca="1" si="16"/>
        <v>'ALL JOBS'!F8</v>
      </c>
      <c r="AC26" s="15" t="str">
        <f t="shared" ca="1" si="12"/>
        <v>'ALL JOBS'!G8</v>
      </c>
      <c r="AD26" s="15" t="str">
        <f t="shared" ca="1" si="13"/>
        <v>'ALL JOBS'!D67</v>
      </c>
      <c r="AF26" s="15">
        <f t="shared" ca="1" si="44"/>
        <v>23</v>
      </c>
      <c r="AG26" s="15" t="str">
        <f t="shared" si="45"/>
        <v>'ALL JOBS'!D32</v>
      </c>
      <c r="AH26" s="15" t="str">
        <f t="shared" si="46"/>
        <v>'ALL JOBS'!F32</v>
      </c>
      <c r="AJ26" s="15" t="b">
        <f ca="1">(OR(INDIRECT(L26)=MAX('ALL JOBS'!A:A),AJ25))</f>
        <v>1</v>
      </c>
    </row>
    <row r="27" spans="1:36" ht="30" customHeight="1">
      <c r="A27" s="15" t="str">
        <f t="shared" ca="1" si="31"/>
        <v/>
      </c>
      <c r="B27" s="12" t="str">
        <f t="shared" ca="1" si="32"/>
        <v/>
      </c>
      <c r="C27" s="13" t="str">
        <f t="shared" ca="1" si="33"/>
        <v/>
      </c>
      <c r="D27" s="13" t="str">
        <f t="shared" ca="1" si="34"/>
        <v/>
      </c>
      <c r="E27" s="13" t="str">
        <f t="shared" ca="1" si="35"/>
        <v/>
      </c>
      <c r="F27" s="14" t="str">
        <f t="shared" ca="1" si="36"/>
        <v/>
      </c>
      <c r="G27" s="15" t="str">
        <f ca="1">IF($C$1="ALL",IF(INDIRECT(AH27)="","",IF(INDIRECT(AG27)&gt;MAX(Budget!$B$3,Budget!$E$3),"","Y")),IF(ISERR(FIND($C$1,INDIRECT(AH27))),"",IF(INDIRECT(AG27)&gt;MAX(Budget!$B$3,Budget!$E$3),"","Y")))</f>
        <v/>
      </c>
      <c r="H27" s="15">
        <f t="shared" si="37"/>
        <v>27</v>
      </c>
      <c r="I27" s="15" t="e">
        <f t="shared" ca="1" si="38"/>
        <v>#N/A</v>
      </c>
      <c r="J27" s="15" t="e">
        <f t="shared" ca="1" si="39"/>
        <v>#N/A</v>
      </c>
      <c r="K27" s="15" t="str">
        <f ca="1">CONCATENATE("G",J26+1,":I",'ALL JOBS'!$K$9)</f>
        <v>G62:I67</v>
      </c>
      <c r="L27" s="15" t="e">
        <f t="shared" ca="1" si="14"/>
        <v>#N/A</v>
      </c>
      <c r="M27" s="15" t="e">
        <f t="shared" ca="1" si="3"/>
        <v>#N/A</v>
      </c>
      <c r="N27" s="15" t="e">
        <f t="shared" ca="1" si="4"/>
        <v>#N/A</v>
      </c>
      <c r="O27" s="15" t="e">
        <f t="shared" ca="1" si="5"/>
        <v>#N/A</v>
      </c>
      <c r="P27" s="15" t="e">
        <f t="shared" ca="1" si="6"/>
        <v>#N/A</v>
      </c>
      <c r="Q27" s="15" t="e">
        <f t="shared" ca="1" si="7"/>
        <v>#N/A</v>
      </c>
      <c r="R27" s="15" t="e">
        <f t="shared" ca="1" si="8"/>
        <v>#N/A</v>
      </c>
      <c r="S27" s="13" t="str">
        <f t="shared" ca="1" si="40"/>
        <v/>
      </c>
      <c r="T27" s="16" t="str">
        <f>IF($C$1="ALL",IF('ALL JOBS'!F29="","",IF('ALL JOBS'!D29&lt;=Budget!$B$3,"","Y")),IF(ISERR(FIND($C$1,'ALL JOBS'!F29)),IF($E$1="","",IF(ISERR(FIND($E$1,'ALL JOBS'!F29)),"",IF('ALL JOBS'!D29&lt;=Budget!$B$3,"","Y"))),IF('ALL JOBS'!D29&lt;=Budget!$B$3,"","Y")))</f>
        <v/>
      </c>
      <c r="U27" s="15">
        <f t="shared" si="41"/>
        <v>27</v>
      </c>
      <c r="V27" s="15">
        <f t="shared" ca="1" si="42"/>
        <v>2</v>
      </c>
      <c r="W27" s="15" t="str">
        <f t="shared" ca="1" si="43"/>
        <v>T3:U72</v>
      </c>
      <c r="X27" s="15" t="str">
        <f t="shared" ca="1" si="15"/>
        <v>'ALL JOBS'!A8</v>
      </c>
      <c r="Y27" s="15" t="str">
        <f t="shared" ca="1" si="9"/>
        <v>'ALL JOBS'!B8</v>
      </c>
      <c r="Z27" s="15" t="str">
        <f t="shared" ca="1" si="10"/>
        <v>'ALL JOBS'!D8</v>
      </c>
      <c r="AA27" s="15" t="str">
        <f t="shared" ca="1" si="11"/>
        <v>'ALL JOBS'!E8</v>
      </c>
      <c r="AB27" s="15" t="str">
        <f t="shared" ca="1" si="16"/>
        <v>'ALL JOBS'!F8</v>
      </c>
      <c r="AC27" s="15" t="str">
        <f t="shared" ca="1" si="12"/>
        <v>'ALL JOBS'!G8</v>
      </c>
      <c r="AD27" s="15" t="e">
        <f t="shared" ca="1" si="13"/>
        <v>#N/A</v>
      </c>
      <c r="AF27" s="15" t="str">
        <f t="shared" ca="1" si="44"/>
        <v/>
      </c>
      <c r="AG27" s="15" t="str">
        <f t="shared" si="45"/>
        <v>'ALL JOBS'!D33</v>
      </c>
      <c r="AH27" s="15" t="str">
        <f t="shared" si="46"/>
        <v>'ALL JOBS'!F33</v>
      </c>
      <c r="AJ27" s="15" t="e">
        <f ca="1">(OR(INDIRECT(L27)=MAX('ALL JOBS'!A:A),AJ26))</f>
        <v>#N/A</v>
      </c>
    </row>
    <row r="28" spans="1:36" ht="30" customHeight="1">
      <c r="A28" s="15" t="str">
        <f t="shared" ca="1" si="31"/>
        <v/>
      </c>
      <c r="B28" s="12" t="str">
        <f t="shared" ca="1" si="32"/>
        <v/>
      </c>
      <c r="C28" s="13" t="str">
        <f t="shared" ca="1" si="33"/>
        <v/>
      </c>
      <c r="D28" s="13" t="str">
        <f t="shared" ca="1" si="34"/>
        <v/>
      </c>
      <c r="E28" s="13" t="str">
        <f t="shared" ca="1" si="35"/>
        <v/>
      </c>
      <c r="F28" s="14" t="str">
        <f t="shared" ca="1" si="36"/>
        <v/>
      </c>
      <c r="G28" s="15" t="str">
        <f ca="1">IF($C$1="ALL",IF(INDIRECT(AH28)="","",IF(INDIRECT(AG28)&gt;MAX(Budget!$B$3,Budget!$E$3),"","Y")),IF(ISERR(FIND($C$1,INDIRECT(AH28))),"",IF(INDIRECT(AG28)&gt;MAX(Budget!$B$3,Budget!$E$3),"","Y")))</f>
        <v/>
      </c>
      <c r="H28" s="15">
        <f t="shared" si="37"/>
        <v>28</v>
      </c>
      <c r="I28" s="15" t="e">
        <f t="shared" ca="1" si="38"/>
        <v>#N/A</v>
      </c>
      <c r="J28" s="15" t="e">
        <f t="shared" ca="1" si="39"/>
        <v>#N/A</v>
      </c>
      <c r="K28" s="15" t="e">
        <f ca="1">CONCATENATE("G",J27+1,":I",'ALL JOBS'!$K$9)</f>
        <v>#N/A</v>
      </c>
      <c r="L28" s="15" t="e">
        <f t="shared" ca="1" si="14"/>
        <v>#N/A</v>
      </c>
      <c r="M28" s="15" t="e">
        <f t="shared" ca="1" si="3"/>
        <v>#N/A</v>
      </c>
      <c r="N28" s="15" t="e">
        <f t="shared" ca="1" si="4"/>
        <v>#N/A</v>
      </c>
      <c r="O28" s="15" t="e">
        <f t="shared" ca="1" si="5"/>
        <v>#N/A</v>
      </c>
      <c r="P28" s="15" t="e">
        <f t="shared" ca="1" si="6"/>
        <v>#N/A</v>
      </c>
      <c r="Q28" s="15" t="e">
        <f t="shared" ca="1" si="7"/>
        <v>#N/A</v>
      </c>
      <c r="R28" s="15" t="e">
        <f t="shared" ca="1" si="8"/>
        <v>#N/A</v>
      </c>
      <c r="S28" s="13" t="str">
        <f t="shared" ca="1" si="40"/>
        <v/>
      </c>
      <c r="T28" s="16" t="str">
        <f>IF($C$1="ALL",IF('ALL JOBS'!F30="","",IF('ALL JOBS'!D30&lt;=Budget!$B$3,"","Y")),IF(ISERR(FIND($C$1,'ALL JOBS'!F30)),IF($E$1="","",IF(ISERR(FIND($E$1,'ALL JOBS'!F30)),"",IF('ALL JOBS'!D30&lt;=Budget!$B$3,"","Y"))),IF('ALL JOBS'!D30&lt;=Budget!$B$3,"","Y")))</f>
        <v/>
      </c>
      <c r="U28" s="15">
        <f t="shared" si="41"/>
        <v>28</v>
      </c>
      <c r="V28" s="15">
        <f t="shared" ca="1" si="42"/>
        <v>2</v>
      </c>
      <c r="W28" s="15" t="str">
        <f t="shared" ca="1" si="43"/>
        <v>T3:U72</v>
      </c>
      <c r="X28" s="15" t="str">
        <f t="shared" ca="1" si="15"/>
        <v>'ALL JOBS'!A8</v>
      </c>
      <c r="Y28" s="15" t="str">
        <f t="shared" ca="1" si="9"/>
        <v>'ALL JOBS'!B8</v>
      </c>
      <c r="Z28" s="15" t="str">
        <f t="shared" ca="1" si="10"/>
        <v>'ALL JOBS'!D8</v>
      </c>
      <c r="AA28" s="15" t="str">
        <f t="shared" ca="1" si="11"/>
        <v>'ALL JOBS'!E8</v>
      </c>
      <c r="AB28" s="15" t="str">
        <f t="shared" ca="1" si="16"/>
        <v>'ALL JOBS'!F8</v>
      </c>
      <c r="AC28" s="15" t="str">
        <f t="shared" ca="1" si="12"/>
        <v>'ALL JOBS'!G8</v>
      </c>
      <c r="AD28" s="15" t="e">
        <f t="shared" ca="1" si="13"/>
        <v>#N/A</v>
      </c>
      <c r="AF28" s="15" t="str">
        <f t="shared" ca="1" si="44"/>
        <v/>
      </c>
      <c r="AG28" s="15" t="str">
        <f t="shared" si="45"/>
        <v>'ALL JOBS'!D34</v>
      </c>
      <c r="AH28" s="15" t="str">
        <f t="shared" si="46"/>
        <v>'ALL JOBS'!F34</v>
      </c>
      <c r="AJ28" s="15" t="e">
        <f ca="1">(OR(INDIRECT(L28)=MAX('ALL JOBS'!A:A),AJ27))</f>
        <v>#N/A</v>
      </c>
    </row>
    <row r="29" spans="1:36" ht="30" customHeight="1">
      <c r="A29" s="15" t="str">
        <f t="shared" ca="1" si="31"/>
        <v/>
      </c>
      <c r="B29" s="12" t="str">
        <f t="shared" ca="1" si="32"/>
        <v/>
      </c>
      <c r="C29" s="13" t="str">
        <f t="shared" ca="1" si="33"/>
        <v/>
      </c>
      <c r="D29" s="13" t="str">
        <f t="shared" ca="1" si="34"/>
        <v/>
      </c>
      <c r="E29" s="13" t="str">
        <f t="shared" ca="1" si="35"/>
        <v/>
      </c>
      <c r="F29" s="14" t="str">
        <f t="shared" ca="1" si="36"/>
        <v/>
      </c>
      <c r="G29" s="15" t="str">
        <f ca="1">IF($C$1="ALL",IF(INDIRECT(AH29)="","",IF(INDIRECT(AG29)&gt;MAX(Budget!$B$3,Budget!$E$3),"","Y")),IF(ISERR(FIND($C$1,INDIRECT(AH29))),"",IF(INDIRECT(AG29)&gt;MAX(Budget!$B$3,Budget!$E$3),"","Y")))</f>
        <v/>
      </c>
      <c r="H29" s="15">
        <f t="shared" si="37"/>
        <v>29</v>
      </c>
      <c r="I29" s="15" t="e">
        <f t="shared" ca="1" si="38"/>
        <v>#N/A</v>
      </c>
      <c r="J29" s="15" t="e">
        <f t="shared" ca="1" si="39"/>
        <v>#N/A</v>
      </c>
      <c r="K29" s="15" t="e">
        <f ca="1">CONCATENATE("G",J28+1,":I",'ALL JOBS'!$K$9)</f>
        <v>#N/A</v>
      </c>
      <c r="L29" s="15" t="e">
        <f t="shared" ca="1" si="14"/>
        <v>#N/A</v>
      </c>
      <c r="M29" s="15" t="e">
        <f t="shared" ca="1" si="3"/>
        <v>#N/A</v>
      </c>
      <c r="N29" s="15" t="e">
        <f t="shared" ca="1" si="4"/>
        <v>#N/A</v>
      </c>
      <c r="O29" s="15" t="e">
        <f t="shared" ca="1" si="5"/>
        <v>#N/A</v>
      </c>
      <c r="P29" s="15" t="e">
        <f t="shared" ca="1" si="6"/>
        <v>#N/A</v>
      </c>
      <c r="Q29" s="15" t="e">
        <f t="shared" ca="1" si="7"/>
        <v>#N/A</v>
      </c>
      <c r="R29" s="15" t="e">
        <f t="shared" ca="1" si="8"/>
        <v>#N/A</v>
      </c>
      <c r="S29" s="13" t="str">
        <f t="shared" ca="1" si="40"/>
        <v/>
      </c>
      <c r="T29" s="16" t="str">
        <f>IF($C$1="ALL",IF('ALL JOBS'!F31="","",IF('ALL JOBS'!D31&lt;=Budget!$B$3,"","Y")),IF(ISERR(FIND($C$1,'ALL JOBS'!F31)),IF($E$1="","",IF(ISERR(FIND($E$1,'ALL JOBS'!F31)),"",IF('ALL JOBS'!D31&lt;=Budget!$B$3,"","Y"))),IF('ALL JOBS'!D31&lt;=Budget!$B$3,"","Y")))</f>
        <v/>
      </c>
      <c r="U29" s="15">
        <f t="shared" si="41"/>
        <v>29</v>
      </c>
      <c r="V29" s="15">
        <f t="shared" ca="1" si="42"/>
        <v>2</v>
      </c>
      <c r="W29" s="15" t="str">
        <f t="shared" ca="1" si="43"/>
        <v>T3:U72</v>
      </c>
      <c r="X29" s="15" t="str">
        <f t="shared" ca="1" si="15"/>
        <v>'ALL JOBS'!A8</v>
      </c>
      <c r="Y29" s="15" t="str">
        <f t="shared" ca="1" si="9"/>
        <v>'ALL JOBS'!B8</v>
      </c>
      <c r="Z29" s="15" t="str">
        <f t="shared" ca="1" si="10"/>
        <v>'ALL JOBS'!D8</v>
      </c>
      <c r="AA29" s="15" t="str">
        <f t="shared" ca="1" si="11"/>
        <v>'ALL JOBS'!E8</v>
      </c>
      <c r="AB29" s="15" t="str">
        <f t="shared" ca="1" si="16"/>
        <v>'ALL JOBS'!F8</v>
      </c>
      <c r="AC29" s="15" t="str">
        <f t="shared" ca="1" si="12"/>
        <v>'ALL JOBS'!G8</v>
      </c>
      <c r="AD29" s="15" t="e">
        <f t="shared" ca="1" si="13"/>
        <v>#N/A</v>
      </c>
      <c r="AF29" s="15" t="str">
        <f t="shared" ca="1" si="44"/>
        <v/>
      </c>
      <c r="AG29" s="15" t="str">
        <f t="shared" si="45"/>
        <v>'ALL JOBS'!D35</v>
      </c>
      <c r="AH29" s="15" t="str">
        <f t="shared" si="46"/>
        <v>'ALL JOBS'!F35</v>
      </c>
      <c r="AJ29" s="15" t="e">
        <f ca="1">(OR(INDIRECT(L29)=MAX('ALL JOBS'!A:A),AJ28))</f>
        <v>#N/A</v>
      </c>
    </row>
    <row r="30" spans="1:36" ht="30" customHeight="1">
      <c r="A30" s="15" t="str">
        <f t="shared" ca="1" si="31"/>
        <v/>
      </c>
      <c r="B30" s="12" t="str">
        <f t="shared" ca="1" si="32"/>
        <v/>
      </c>
      <c r="C30" s="13" t="str">
        <f t="shared" ca="1" si="33"/>
        <v/>
      </c>
      <c r="D30" s="13" t="str">
        <f t="shared" ca="1" si="34"/>
        <v/>
      </c>
      <c r="E30" s="13" t="str">
        <f t="shared" ca="1" si="35"/>
        <v/>
      </c>
      <c r="F30" s="14" t="str">
        <f t="shared" ca="1" si="36"/>
        <v/>
      </c>
      <c r="G30" s="15" t="str">
        <f ca="1">IF($C$1="ALL",IF(INDIRECT(AH30)="","",IF(INDIRECT(AG30)&gt;MAX(Budget!$B$3,Budget!$E$3),"","Y")),IF(ISERR(FIND($C$1,INDIRECT(AH30))),"",IF(INDIRECT(AG30)&gt;MAX(Budget!$B$3,Budget!$E$3),"","Y")))</f>
        <v/>
      </c>
      <c r="H30" s="15">
        <f t="shared" si="37"/>
        <v>30</v>
      </c>
      <c r="I30" s="15" t="e">
        <f t="shared" ca="1" si="38"/>
        <v>#N/A</v>
      </c>
      <c r="J30" s="15" t="e">
        <f t="shared" ca="1" si="39"/>
        <v>#N/A</v>
      </c>
      <c r="K30" s="15" t="e">
        <f ca="1">CONCATENATE("G",J29+1,":I",'ALL JOBS'!$K$9)</f>
        <v>#N/A</v>
      </c>
      <c r="L30" s="15" t="e">
        <f t="shared" ca="1" si="14"/>
        <v>#N/A</v>
      </c>
      <c r="M30" s="15" t="e">
        <f t="shared" ca="1" si="3"/>
        <v>#N/A</v>
      </c>
      <c r="N30" s="15" t="e">
        <f t="shared" ca="1" si="4"/>
        <v>#N/A</v>
      </c>
      <c r="O30" s="15" t="e">
        <f t="shared" ca="1" si="5"/>
        <v>#N/A</v>
      </c>
      <c r="P30" s="15" t="e">
        <f t="shared" ca="1" si="6"/>
        <v>#N/A</v>
      </c>
      <c r="Q30" s="15" t="e">
        <f t="shared" ca="1" si="7"/>
        <v>#N/A</v>
      </c>
      <c r="R30" s="15" t="e">
        <f t="shared" ca="1" si="8"/>
        <v>#N/A</v>
      </c>
      <c r="S30" s="13" t="str">
        <f t="shared" ca="1" si="40"/>
        <v/>
      </c>
      <c r="T30" s="16" t="str">
        <f>IF($C$1="ALL",IF('ALL JOBS'!F32="","",IF('ALL JOBS'!D32&lt;=Budget!$B$3,"","Y")),IF(ISERR(FIND($C$1,'ALL JOBS'!F32)),IF($E$1="","",IF(ISERR(FIND($E$1,'ALL JOBS'!F32)),"",IF('ALL JOBS'!D32&lt;=Budget!$B$3,"","Y"))),IF('ALL JOBS'!D32&lt;=Budget!$B$3,"","Y")))</f>
        <v/>
      </c>
      <c r="U30" s="15">
        <f t="shared" si="41"/>
        <v>30</v>
      </c>
      <c r="V30" s="15" t="e">
        <f t="shared" ca="1" si="42"/>
        <v>#N/A</v>
      </c>
      <c r="W30" s="15" t="str">
        <f t="shared" ca="1" si="43"/>
        <v>T3:U72</v>
      </c>
      <c r="X30" s="15" t="e">
        <f t="shared" ca="1" si="15"/>
        <v>#N/A</v>
      </c>
      <c r="Y30" s="15" t="e">
        <f t="shared" ca="1" si="9"/>
        <v>#N/A</v>
      </c>
      <c r="Z30" s="15" t="e">
        <f t="shared" ca="1" si="10"/>
        <v>#N/A</v>
      </c>
      <c r="AA30" s="15" t="e">
        <f t="shared" ca="1" si="11"/>
        <v>#N/A</v>
      </c>
      <c r="AB30" s="15" t="e">
        <f t="shared" ca="1" si="16"/>
        <v>#N/A</v>
      </c>
      <c r="AC30" s="15" t="e">
        <f t="shared" ca="1" si="12"/>
        <v>#N/A</v>
      </c>
      <c r="AD30" s="15" t="e">
        <f t="shared" ca="1" si="13"/>
        <v>#N/A</v>
      </c>
      <c r="AF30" s="15" t="str">
        <f t="shared" ca="1" si="44"/>
        <v/>
      </c>
      <c r="AG30" s="15" t="str">
        <f t="shared" si="45"/>
        <v>'ALL JOBS'!D36</v>
      </c>
      <c r="AH30" s="15" t="str">
        <f t="shared" si="46"/>
        <v>'ALL JOBS'!F36</v>
      </c>
      <c r="AJ30" s="15" t="e">
        <f ca="1">(OR(INDIRECT(L30)=MAX('ALL JOBS'!A:A),AJ29))</f>
        <v>#N/A</v>
      </c>
    </row>
    <row r="31" spans="1:36" ht="30" customHeight="1">
      <c r="A31" s="15" t="str">
        <f t="shared" ca="1" si="31"/>
        <v/>
      </c>
      <c r="B31" s="12" t="str">
        <f t="shared" ca="1" si="32"/>
        <v/>
      </c>
      <c r="C31" s="13" t="str">
        <f t="shared" ca="1" si="33"/>
        <v/>
      </c>
      <c r="D31" s="13" t="str">
        <f t="shared" ca="1" si="34"/>
        <v/>
      </c>
      <c r="E31" s="13" t="str">
        <f t="shared" ca="1" si="35"/>
        <v/>
      </c>
      <c r="F31" s="14" t="str">
        <f t="shared" ca="1" si="36"/>
        <v/>
      </c>
      <c r="G31" s="15" t="str">
        <f ca="1">IF($C$1="ALL",IF(INDIRECT(AH31)="","",IF(INDIRECT(AG31)&gt;MAX(Budget!$B$3,Budget!$E$3),"","Y")),IF(ISERR(FIND($C$1,INDIRECT(AH31))),"",IF(INDIRECT(AG31)&gt;MAX(Budget!$B$3,Budget!$E$3),"","Y")))</f>
        <v>Y</v>
      </c>
      <c r="H31" s="15">
        <f t="shared" si="37"/>
        <v>31</v>
      </c>
      <c r="I31" s="15" t="e">
        <f t="shared" ca="1" si="38"/>
        <v>#N/A</v>
      </c>
      <c r="J31" s="15" t="e">
        <f t="shared" ca="1" si="39"/>
        <v>#N/A</v>
      </c>
      <c r="K31" s="15" t="e">
        <f ca="1">CONCATENATE("G",J30+1,":I",'ALL JOBS'!$K$9)</f>
        <v>#N/A</v>
      </c>
      <c r="L31" s="15" t="e">
        <f t="shared" ca="1" si="14"/>
        <v>#N/A</v>
      </c>
      <c r="M31" s="15" t="e">
        <f t="shared" ca="1" si="3"/>
        <v>#N/A</v>
      </c>
      <c r="N31" s="15" t="e">
        <f t="shared" ca="1" si="4"/>
        <v>#N/A</v>
      </c>
      <c r="O31" s="15" t="e">
        <f t="shared" ca="1" si="5"/>
        <v>#N/A</v>
      </c>
      <c r="P31" s="15" t="e">
        <f t="shared" ca="1" si="6"/>
        <v>#N/A</v>
      </c>
      <c r="Q31" s="15" t="e">
        <f t="shared" ca="1" si="7"/>
        <v>#N/A</v>
      </c>
      <c r="R31" s="15" t="e">
        <f t="shared" ca="1" si="8"/>
        <v>#N/A</v>
      </c>
      <c r="S31" s="13" t="str">
        <f t="shared" ca="1" si="40"/>
        <v/>
      </c>
      <c r="T31" s="16" t="str">
        <f>IF($C$1="ALL",IF('ALL JOBS'!F33="","",IF('ALL JOBS'!D33&lt;=Budget!$B$3,"","Y")),IF(ISERR(FIND($C$1,'ALL JOBS'!F33)),IF($E$1="","",IF(ISERR(FIND($E$1,'ALL JOBS'!F33)),"",IF('ALL JOBS'!D33&lt;=Budget!$B$3,"","Y"))),IF('ALL JOBS'!D33&lt;=Budget!$B$3,"","Y")))</f>
        <v/>
      </c>
      <c r="U31" s="15">
        <f t="shared" si="41"/>
        <v>31</v>
      </c>
      <c r="V31" s="15" t="e">
        <f t="shared" ca="1" si="42"/>
        <v>#N/A</v>
      </c>
      <c r="W31" s="15" t="e">
        <f t="shared" ca="1" si="43"/>
        <v>#N/A</v>
      </c>
      <c r="X31" s="15" t="e">
        <f t="shared" ca="1" si="15"/>
        <v>#N/A</v>
      </c>
      <c r="Y31" s="15" t="e">
        <f t="shared" ca="1" si="9"/>
        <v>#N/A</v>
      </c>
      <c r="Z31" s="15" t="e">
        <f t="shared" ca="1" si="10"/>
        <v>#N/A</v>
      </c>
      <c r="AA31" s="15" t="e">
        <f t="shared" ca="1" si="11"/>
        <v>#N/A</v>
      </c>
      <c r="AB31" s="15" t="e">
        <f t="shared" ca="1" si="16"/>
        <v>#N/A</v>
      </c>
      <c r="AC31" s="15" t="e">
        <f t="shared" ca="1" si="12"/>
        <v>#N/A</v>
      </c>
      <c r="AD31" s="15" t="e">
        <f t="shared" ca="1" si="13"/>
        <v>#N/A</v>
      </c>
      <c r="AF31" s="15" t="str">
        <f t="shared" ca="1" si="44"/>
        <v/>
      </c>
      <c r="AG31" s="15" t="str">
        <f t="shared" si="45"/>
        <v>'ALL JOBS'!D37</v>
      </c>
      <c r="AH31" s="15" t="str">
        <f t="shared" si="46"/>
        <v>'ALL JOBS'!F37</v>
      </c>
      <c r="AJ31" s="15" t="e">
        <f ca="1">(OR(INDIRECT(L31)=MAX('ALL JOBS'!A:A),AJ30))</f>
        <v>#N/A</v>
      </c>
    </row>
    <row r="32" spans="1:36" ht="30" customHeight="1">
      <c r="A32" s="15" t="str">
        <f t="shared" ca="1" si="31"/>
        <v/>
      </c>
      <c r="B32" s="12" t="str">
        <f t="shared" ca="1" si="32"/>
        <v/>
      </c>
      <c r="C32" s="13" t="str">
        <f t="shared" ca="1" si="33"/>
        <v/>
      </c>
      <c r="D32" s="13" t="str">
        <f t="shared" ca="1" si="34"/>
        <v/>
      </c>
      <c r="E32" s="13" t="str">
        <f t="shared" ca="1" si="35"/>
        <v/>
      </c>
      <c r="F32" s="14" t="str">
        <f t="shared" ca="1" si="36"/>
        <v/>
      </c>
      <c r="G32" s="15" t="str">
        <f ca="1">IF($C$1="ALL",IF(INDIRECT(AH32)="","",IF(INDIRECT(AG32)&gt;MAX(Budget!$B$3,Budget!$E$3),"","Y")),IF(ISERR(FIND($C$1,INDIRECT(AH32))),"",IF(INDIRECT(AG32)&gt;MAX(Budget!$B$3,Budget!$E$3),"","Y")))</f>
        <v/>
      </c>
      <c r="H32" s="15">
        <f t="shared" si="37"/>
        <v>32</v>
      </c>
      <c r="I32" s="15" t="e">
        <f t="shared" ca="1" si="38"/>
        <v>#N/A</v>
      </c>
      <c r="J32" s="15" t="e">
        <f t="shared" ca="1" si="39"/>
        <v>#N/A</v>
      </c>
      <c r="K32" s="15" t="e">
        <f ca="1">CONCATENATE("G",J31+1,":I",'ALL JOBS'!$K$9)</f>
        <v>#N/A</v>
      </c>
      <c r="L32" s="15" t="e">
        <f t="shared" ca="1" si="14"/>
        <v>#N/A</v>
      </c>
      <c r="M32" s="15" t="e">
        <f t="shared" ca="1" si="3"/>
        <v>#N/A</v>
      </c>
      <c r="N32" s="15" t="e">
        <f t="shared" ca="1" si="4"/>
        <v>#N/A</v>
      </c>
      <c r="O32" s="15" t="e">
        <f t="shared" ca="1" si="5"/>
        <v>#N/A</v>
      </c>
      <c r="P32" s="15" t="e">
        <f t="shared" ca="1" si="6"/>
        <v>#N/A</v>
      </c>
      <c r="Q32" s="15" t="e">
        <f t="shared" ca="1" si="7"/>
        <v>#N/A</v>
      </c>
      <c r="R32" s="15" t="e">
        <f t="shared" ca="1" si="8"/>
        <v>#N/A</v>
      </c>
      <c r="S32" s="13" t="str">
        <f t="shared" ca="1" si="40"/>
        <v/>
      </c>
      <c r="T32" s="16" t="str">
        <f>IF($C$1="ALL",IF('ALL JOBS'!F34="","",IF('ALL JOBS'!D34&lt;=Budget!$B$3,"","Y")),IF(ISERR(FIND($C$1,'ALL JOBS'!F34)),IF($E$1="","",IF(ISERR(FIND($E$1,'ALL JOBS'!F34)),"",IF('ALL JOBS'!D34&lt;=Budget!$B$3,"","Y"))),IF('ALL JOBS'!D34&lt;=Budget!$B$3,"","Y")))</f>
        <v/>
      </c>
      <c r="U32" s="15">
        <f t="shared" si="41"/>
        <v>32</v>
      </c>
      <c r="V32" s="15" t="e">
        <f t="shared" ca="1" si="42"/>
        <v>#N/A</v>
      </c>
      <c r="W32" s="15" t="e">
        <f t="shared" ca="1" si="43"/>
        <v>#N/A</v>
      </c>
      <c r="X32" s="15" t="e">
        <f t="shared" ca="1" si="15"/>
        <v>#N/A</v>
      </c>
      <c r="Y32" s="15" t="e">
        <f t="shared" ca="1" si="9"/>
        <v>#N/A</v>
      </c>
      <c r="Z32" s="15" t="e">
        <f t="shared" ca="1" si="10"/>
        <v>#N/A</v>
      </c>
      <c r="AA32" s="15" t="e">
        <f t="shared" ca="1" si="11"/>
        <v>#N/A</v>
      </c>
      <c r="AB32" s="15" t="e">
        <f t="shared" ca="1" si="16"/>
        <v>#N/A</v>
      </c>
      <c r="AC32" s="15" t="e">
        <f t="shared" ca="1" si="12"/>
        <v>#N/A</v>
      </c>
      <c r="AD32" s="15" t="e">
        <f t="shared" ca="1" si="13"/>
        <v>#N/A</v>
      </c>
      <c r="AF32" s="15" t="str">
        <f t="shared" ca="1" si="44"/>
        <v/>
      </c>
      <c r="AG32" s="15" t="str">
        <f t="shared" si="45"/>
        <v>'ALL JOBS'!D38</v>
      </c>
      <c r="AH32" s="15" t="str">
        <f t="shared" si="46"/>
        <v>'ALL JOBS'!F38</v>
      </c>
      <c r="AJ32" s="15" t="e">
        <f ca="1">(OR(INDIRECT(L32)=MAX('ALL JOBS'!A:A),AJ31))</f>
        <v>#N/A</v>
      </c>
    </row>
    <row r="33" spans="1:36" ht="30" customHeight="1">
      <c r="A33" s="15" t="str">
        <f t="shared" ca="1" si="31"/>
        <v/>
      </c>
      <c r="B33" s="12" t="str">
        <f t="shared" ca="1" si="32"/>
        <v/>
      </c>
      <c r="C33" s="13" t="str">
        <f t="shared" ca="1" si="33"/>
        <v/>
      </c>
      <c r="D33" s="13" t="str">
        <f t="shared" ca="1" si="34"/>
        <v/>
      </c>
      <c r="E33" s="13" t="str">
        <f t="shared" ca="1" si="35"/>
        <v/>
      </c>
      <c r="F33" s="14" t="str">
        <f t="shared" ca="1" si="36"/>
        <v/>
      </c>
      <c r="G33" s="15" t="str">
        <f ca="1">IF($C$1="ALL",IF(INDIRECT(AH33)="","",IF(INDIRECT(AG33)&gt;MAX(Budget!$B$3,Budget!$E$3),"","Y")),IF(ISERR(FIND($C$1,INDIRECT(AH33))),"",IF(INDIRECT(AG33)&gt;MAX(Budget!$B$3,Budget!$E$3),"","Y")))</f>
        <v/>
      </c>
      <c r="H33" s="15">
        <f t="shared" si="37"/>
        <v>33</v>
      </c>
      <c r="I33" s="15" t="e">
        <f t="shared" ca="1" si="38"/>
        <v>#N/A</v>
      </c>
      <c r="J33" s="15" t="e">
        <f t="shared" ca="1" si="39"/>
        <v>#N/A</v>
      </c>
      <c r="K33" s="15" t="e">
        <f ca="1">CONCATENATE("G",J32+1,":I",'ALL JOBS'!$K$9)</f>
        <v>#N/A</v>
      </c>
      <c r="L33" s="15" t="e">
        <f t="shared" ca="1" si="14"/>
        <v>#N/A</v>
      </c>
      <c r="M33" s="15" t="e">
        <f t="shared" ca="1" si="3"/>
        <v>#N/A</v>
      </c>
      <c r="N33" s="15" t="e">
        <f t="shared" ca="1" si="4"/>
        <v>#N/A</v>
      </c>
      <c r="O33" s="15" t="e">
        <f t="shared" ca="1" si="5"/>
        <v>#N/A</v>
      </c>
      <c r="P33" s="15" t="e">
        <f t="shared" ca="1" si="6"/>
        <v>#N/A</v>
      </c>
      <c r="Q33" s="15" t="e">
        <f t="shared" ca="1" si="7"/>
        <v>#N/A</v>
      </c>
      <c r="R33" s="15" t="e">
        <f t="shared" ca="1" si="8"/>
        <v>#N/A</v>
      </c>
      <c r="S33" s="13" t="str">
        <f t="shared" ca="1" si="40"/>
        <v/>
      </c>
      <c r="T33" s="16" t="str">
        <f>IF($C$1="ALL",IF('ALL JOBS'!F35="","",IF('ALL JOBS'!D35&lt;=Budget!$B$3,"","Y")),IF(ISERR(FIND($C$1,'ALL JOBS'!F35)),IF($E$1="","",IF(ISERR(FIND($E$1,'ALL JOBS'!F35)),"",IF('ALL JOBS'!D35&lt;=Budget!$B$3,"","Y"))),IF('ALL JOBS'!D35&lt;=Budget!$B$3,"","Y")))</f>
        <v/>
      </c>
      <c r="U33" s="15">
        <f t="shared" si="41"/>
        <v>33</v>
      </c>
      <c r="V33" s="15" t="e">
        <f t="shared" ca="1" si="42"/>
        <v>#N/A</v>
      </c>
      <c r="W33" s="15" t="e">
        <f t="shared" ca="1" si="43"/>
        <v>#N/A</v>
      </c>
      <c r="X33" s="15" t="e">
        <f t="shared" ca="1" si="15"/>
        <v>#N/A</v>
      </c>
      <c r="Y33" s="15" t="e">
        <f t="shared" ca="1" si="9"/>
        <v>#N/A</v>
      </c>
      <c r="Z33" s="15" t="e">
        <f t="shared" ca="1" si="10"/>
        <v>#N/A</v>
      </c>
      <c r="AA33" s="15" t="e">
        <f t="shared" ca="1" si="11"/>
        <v>#N/A</v>
      </c>
      <c r="AB33" s="15" t="e">
        <f t="shared" ca="1" si="16"/>
        <v>#N/A</v>
      </c>
      <c r="AC33" s="15" t="e">
        <f t="shared" ca="1" si="12"/>
        <v>#N/A</v>
      </c>
      <c r="AD33" s="15" t="e">
        <f t="shared" ca="1" si="13"/>
        <v>#N/A</v>
      </c>
      <c r="AF33" s="15" t="str">
        <f t="shared" ca="1" si="44"/>
        <v/>
      </c>
      <c r="AG33" s="15" t="str">
        <f t="shared" si="45"/>
        <v>'ALL JOBS'!D39</v>
      </c>
      <c r="AH33" s="15" t="str">
        <f t="shared" si="46"/>
        <v>'ALL JOBS'!F39</v>
      </c>
      <c r="AJ33" s="15" t="e">
        <f ca="1">(OR(INDIRECT(L33)=MAX('ALL JOBS'!A:A),AJ32))</f>
        <v>#N/A</v>
      </c>
    </row>
    <row r="34" spans="1:36" ht="30" customHeight="1">
      <c r="A34" s="15" t="str">
        <f t="shared" ca="1" si="31"/>
        <v/>
      </c>
      <c r="B34" s="12" t="str">
        <f t="shared" ca="1" si="32"/>
        <v/>
      </c>
      <c r="C34" s="13" t="str">
        <f t="shared" ca="1" si="33"/>
        <v/>
      </c>
      <c r="D34" s="13" t="str">
        <f t="shared" ca="1" si="34"/>
        <v/>
      </c>
      <c r="E34" s="13" t="str">
        <f t="shared" ca="1" si="35"/>
        <v/>
      </c>
      <c r="F34" s="14" t="str">
        <f t="shared" ca="1" si="36"/>
        <v/>
      </c>
      <c r="G34" s="15" t="str">
        <f ca="1">IF($C$1="ALL",IF(INDIRECT(AH34)="","",IF(INDIRECT(AG34)&gt;MAX(Budget!$B$3,Budget!$E$3),"","Y")),IF(ISERR(FIND($C$1,INDIRECT(AH34))),"",IF(INDIRECT(AG34)&gt;MAX(Budget!$B$3,Budget!$E$3),"","Y")))</f>
        <v>Y</v>
      </c>
      <c r="H34" s="15">
        <f t="shared" si="37"/>
        <v>34</v>
      </c>
      <c r="I34" s="15" t="e">
        <f t="shared" ca="1" si="38"/>
        <v>#N/A</v>
      </c>
      <c r="J34" s="15" t="e">
        <f t="shared" ca="1" si="39"/>
        <v>#N/A</v>
      </c>
      <c r="K34" s="15" t="e">
        <f ca="1">CONCATENATE("G",J33+1,":I",'ALL JOBS'!$K$9)</f>
        <v>#N/A</v>
      </c>
      <c r="L34" s="15" t="e">
        <f t="shared" ca="1" si="14"/>
        <v>#N/A</v>
      </c>
      <c r="M34" s="15" t="e">
        <f t="shared" ca="1" si="3"/>
        <v>#N/A</v>
      </c>
      <c r="N34" s="15" t="e">
        <f t="shared" ca="1" si="4"/>
        <v>#N/A</v>
      </c>
      <c r="O34" s="15" t="e">
        <f t="shared" ca="1" si="5"/>
        <v>#N/A</v>
      </c>
      <c r="P34" s="15" t="e">
        <f t="shared" ca="1" si="6"/>
        <v>#N/A</v>
      </c>
      <c r="Q34" s="15" t="e">
        <f t="shared" ca="1" si="7"/>
        <v>#N/A</v>
      </c>
      <c r="R34" s="15" t="e">
        <f t="shared" ca="1" si="8"/>
        <v>#N/A</v>
      </c>
      <c r="S34" s="13" t="str">
        <f t="shared" ca="1" si="40"/>
        <v/>
      </c>
      <c r="T34" s="16" t="str">
        <f>IF($C$1="ALL",IF('ALL JOBS'!F36="","",IF('ALL JOBS'!D36&lt;=Budget!$B$3,"","Y")),IF(ISERR(FIND($C$1,'ALL JOBS'!F36)),IF($E$1="","",IF(ISERR(FIND($E$1,'ALL JOBS'!F36)),"",IF('ALL JOBS'!D36&lt;=Budget!$B$3,"","Y"))),IF('ALL JOBS'!D36&lt;=Budget!$B$3,"","Y")))</f>
        <v/>
      </c>
      <c r="U34" s="15">
        <f t="shared" si="41"/>
        <v>34</v>
      </c>
      <c r="V34" s="15" t="e">
        <f t="shared" ca="1" si="42"/>
        <v>#N/A</v>
      </c>
      <c r="W34" s="15" t="e">
        <f t="shared" ca="1" si="43"/>
        <v>#N/A</v>
      </c>
      <c r="X34" s="15" t="e">
        <f t="shared" ca="1" si="15"/>
        <v>#N/A</v>
      </c>
      <c r="Y34" s="15" t="e">
        <f t="shared" ca="1" si="9"/>
        <v>#N/A</v>
      </c>
      <c r="Z34" s="15" t="e">
        <f t="shared" ca="1" si="10"/>
        <v>#N/A</v>
      </c>
      <c r="AA34" s="15" t="e">
        <f t="shared" ca="1" si="11"/>
        <v>#N/A</v>
      </c>
      <c r="AB34" s="15" t="e">
        <f t="shared" ca="1" si="16"/>
        <v>#N/A</v>
      </c>
      <c r="AC34" s="15" t="e">
        <f t="shared" ca="1" si="12"/>
        <v>#N/A</v>
      </c>
      <c r="AD34" s="15" t="e">
        <f t="shared" ca="1" si="13"/>
        <v>#N/A</v>
      </c>
      <c r="AF34" s="15" t="str">
        <f t="shared" ca="1" si="44"/>
        <v/>
      </c>
      <c r="AG34" s="15" t="str">
        <f t="shared" si="45"/>
        <v>'ALL JOBS'!D40</v>
      </c>
      <c r="AH34" s="15" t="str">
        <f t="shared" si="46"/>
        <v>'ALL JOBS'!F40</v>
      </c>
      <c r="AJ34" s="15" t="e">
        <f ca="1">(OR(INDIRECT(L34)=MAX('ALL JOBS'!A:A),AJ33))</f>
        <v>#N/A</v>
      </c>
    </row>
    <row r="35" spans="1:36" ht="30" customHeight="1">
      <c r="A35" s="15" t="str">
        <f t="shared" ca="1" si="31"/>
        <v/>
      </c>
      <c r="B35" s="12" t="str">
        <f t="shared" ca="1" si="32"/>
        <v/>
      </c>
      <c r="C35" s="13" t="str">
        <f t="shared" ca="1" si="33"/>
        <v/>
      </c>
      <c r="D35" s="13" t="str">
        <f t="shared" ca="1" si="34"/>
        <v/>
      </c>
      <c r="E35" s="13" t="str">
        <f t="shared" ca="1" si="35"/>
        <v/>
      </c>
      <c r="F35" s="14" t="str">
        <f t="shared" ca="1" si="36"/>
        <v/>
      </c>
      <c r="G35" s="15" t="str">
        <f ca="1">IF($C$1="ALL",IF(INDIRECT(AH35)="","",IF(INDIRECT(AG35)&gt;MAX(Budget!$B$3,Budget!$E$3),"","Y")),IF(ISERR(FIND($C$1,INDIRECT(AH35))),"",IF(INDIRECT(AG35)&gt;MAX(Budget!$B$3,Budget!$E$3),"","Y")))</f>
        <v/>
      </c>
      <c r="H35" s="15">
        <f t="shared" si="37"/>
        <v>35</v>
      </c>
      <c r="I35" s="15" t="e">
        <f t="shared" ca="1" si="38"/>
        <v>#N/A</v>
      </c>
      <c r="J35" s="15" t="e">
        <f t="shared" ca="1" si="39"/>
        <v>#N/A</v>
      </c>
      <c r="K35" s="15" t="e">
        <f ca="1">CONCATENATE("G",J34+1,":I",'ALL JOBS'!$K$9)</f>
        <v>#N/A</v>
      </c>
      <c r="L35" s="15" t="e">
        <f t="shared" ca="1" si="14"/>
        <v>#N/A</v>
      </c>
      <c r="M35" s="15" t="e">
        <f t="shared" ca="1" si="3"/>
        <v>#N/A</v>
      </c>
      <c r="N35" s="15" t="e">
        <f t="shared" ca="1" si="4"/>
        <v>#N/A</v>
      </c>
      <c r="O35" s="15" t="e">
        <f t="shared" ca="1" si="5"/>
        <v>#N/A</v>
      </c>
      <c r="P35" s="15" t="e">
        <f t="shared" ca="1" si="6"/>
        <v>#N/A</v>
      </c>
      <c r="Q35" s="15" t="e">
        <f t="shared" ca="1" si="7"/>
        <v>#N/A</v>
      </c>
      <c r="R35" s="15" t="e">
        <f t="shared" ca="1" si="8"/>
        <v>#N/A</v>
      </c>
      <c r="S35" s="13" t="str">
        <f t="shared" ca="1" si="40"/>
        <v/>
      </c>
      <c r="T35" s="16" t="str">
        <f>IF($C$1="ALL",IF('ALL JOBS'!F39="","",IF('ALL JOBS'!D39&lt;=Budget!$B$3,"","Y")),IF(ISERR(FIND($C$1,'ALL JOBS'!F39)),IF($E$1="","",IF(ISERR(FIND($E$1,'ALL JOBS'!F39)),"",IF('ALL JOBS'!D39&lt;=Budget!$B$3,"","Y"))),IF('ALL JOBS'!D39&lt;=Budget!$B$3,"","Y")))</f>
        <v/>
      </c>
      <c r="U35" s="15">
        <f t="shared" si="41"/>
        <v>35</v>
      </c>
      <c r="V35" s="15" t="e">
        <f t="shared" ca="1" si="42"/>
        <v>#N/A</v>
      </c>
      <c r="W35" s="15" t="e">
        <f t="shared" ca="1" si="43"/>
        <v>#N/A</v>
      </c>
      <c r="X35" s="15" t="e">
        <f t="shared" ca="1" si="15"/>
        <v>#N/A</v>
      </c>
      <c r="Y35" s="15" t="e">
        <f t="shared" ca="1" si="9"/>
        <v>#N/A</v>
      </c>
      <c r="Z35" s="15" t="e">
        <f t="shared" ca="1" si="10"/>
        <v>#N/A</v>
      </c>
      <c r="AA35" s="15" t="e">
        <f t="shared" ca="1" si="11"/>
        <v>#N/A</v>
      </c>
      <c r="AB35" s="15" t="e">
        <f t="shared" ca="1" si="16"/>
        <v>#N/A</v>
      </c>
      <c r="AC35" s="15" t="e">
        <f t="shared" ca="1" si="12"/>
        <v>#N/A</v>
      </c>
      <c r="AD35" s="15" t="e">
        <f t="shared" ca="1" si="13"/>
        <v>#N/A</v>
      </c>
      <c r="AF35" s="15" t="str">
        <f t="shared" ca="1" si="44"/>
        <v/>
      </c>
      <c r="AG35" s="15" t="str">
        <f t="shared" si="45"/>
        <v>'ALL JOBS'!D41</v>
      </c>
      <c r="AH35" s="15" t="str">
        <f t="shared" si="46"/>
        <v>'ALL JOBS'!F41</v>
      </c>
      <c r="AJ35" s="15" t="e">
        <f ca="1">(OR(INDIRECT(L35)=MAX('ALL JOBS'!A:A),AJ34))</f>
        <v>#N/A</v>
      </c>
    </row>
    <row r="36" spans="1:36" ht="30" customHeight="1">
      <c r="A36" s="15" t="str">
        <f t="shared" ca="1" si="31"/>
        <v/>
      </c>
      <c r="B36" s="12" t="str">
        <f t="shared" ca="1" si="32"/>
        <v/>
      </c>
      <c r="C36" s="13" t="str">
        <f t="shared" ca="1" si="33"/>
        <v/>
      </c>
      <c r="D36" s="13" t="str">
        <f t="shared" ca="1" si="34"/>
        <v/>
      </c>
      <c r="E36" s="13" t="str">
        <f t="shared" ca="1" si="35"/>
        <v/>
      </c>
      <c r="F36" s="14" t="str">
        <f t="shared" ca="1" si="36"/>
        <v/>
      </c>
      <c r="G36" s="15" t="str">
        <f ca="1">IF($C$1="ALL",IF(INDIRECT(AH36)="","",IF(INDIRECT(AG36)&gt;MAX(Budget!$B$3,Budget!$E$3),"","Y")),IF(ISERR(FIND($C$1,INDIRECT(AH36))),"",IF(INDIRECT(AG36)&gt;MAX(Budget!$B$3,Budget!$E$3),"","Y")))</f>
        <v>Y</v>
      </c>
      <c r="H36" s="15">
        <f t="shared" si="37"/>
        <v>36</v>
      </c>
      <c r="I36" s="15" t="e">
        <f t="shared" ca="1" si="38"/>
        <v>#N/A</v>
      </c>
      <c r="J36" s="15" t="e">
        <f t="shared" ca="1" si="39"/>
        <v>#N/A</v>
      </c>
      <c r="K36" s="15" t="e">
        <f ca="1">CONCATENATE("G",J35+1,":I",'ALL JOBS'!$K$9)</f>
        <v>#N/A</v>
      </c>
      <c r="L36" s="15" t="e">
        <f t="shared" ca="1" si="14"/>
        <v>#N/A</v>
      </c>
      <c r="M36" s="15" t="e">
        <f t="shared" ca="1" si="3"/>
        <v>#N/A</v>
      </c>
      <c r="N36" s="15" t="e">
        <f t="shared" ca="1" si="4"/>
        <v>#N/A</v>
      </c>
      <c r="O36" s="15" t="e">
        <f t="shared" ca="1" si="5"/>
        <v>#N/A</v>
      </c>
      <c r="P36" s="15" t="e">
        <f t="shared" ca="1" si="6"/>
        <v>#N/A</v>
      </c>
      <c r="Q36" s="15" t="e">
        <f t="shared" ca="1" si="7"/>
        <v>#N/A</v>
      </c>
      <c r="R36" s="15" t="e">
        <f t="shared" ca="1" si="8"/>
        <v>#N/A</v>
      </c>
      <c r="S36" s="13" t="str">
        <f t="shared" ca="1" si="40"/>
        <v/>
      </c>
      <c r="T36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6" s="15">
        <f t="shared" si="41"/>
        <v>36</v>
      </c>
      <c r="V36" s="15" t="e">
        <f t="shared" ca="1" si="42"/>
        <v>#N/A</v>
      </c>
      <c r="W36" s="15" t="e">
        <f t="shared" ca="1" si="43"/>
        <v>#N/A</v>
      </c>
      <c r="X36" s="15" t="e">
        <f t="shared" ca="1" si="15"/>
        <v>#N/A</v>
      </c>
      <c r="Y36" s="15" t="e">
        <f t="shared" ca="1" si="9"/>
        <v>#N/A</v>
      </c>
      <c r="Z36" s="15" t="e">
        <f t="shared" ca="1" si="10"/>
        <v>#N/A</v>
      </c>
      <c r="AA36" s="15" t="e">
        <f t="shared" ca="1" si="11"/>
        <v>#N/A</v>
      </c>
      <c r="AB36" s="15" t="e">
        <f t="shared" ca="1" si="16"/>
        <v>#N/A</v>
      </c>
      <c r="AC36" s="15" t="e">
        <f t="shared" ca="1" si="12"/>
        <v>#N/A</v>
      </c>
      <c r="AD36" s="15" t="e">
        <f t="shared" ca="1" si="13"/>
        <v>#N/A</v>
      </c>
      <c r="AF36" s="15" t="str">
        <f t="shared" ca="1" si="44"/>
        <v/>
      </c>
      <c r="AG36" s="15" t="str">
        <f t="shared" si="45"/>
        <v>'ALL JOBS'!D42</v>
      </c>
      <c r="AH36" s="15" t="str">
        <f t="shared" si="46"/>
        <v>'ALL JOBS'!F42</v>
      </c>
      <c r="AJ36" s="15" t="e">
        <f ca="1">(OR(INDIRECT(L36)=MAX('ALL JOBS'!A:A),AJ35))</f>
        <v>#N/A</v>
      </c>
    </row>
    <row r="37" spans="1:36" ht="30" customHeight="1">
      <c r="A37" s="15" t="str">
        <f t="shared" ca="1" si="31"/>
        <v/>
      </c>
      <c r="B37" s="12" t="str">
        <f t="shared" ca="1" si="32"/>
        <v/>
      </c>
      <c r="C37" s="13" t="str">
        <f t="shared" ca="1" si="33"/>
        <v/>
      </c>
      <c r="D37" s="13" t="str">
        <f t="shared" ca="1" si="34"/>
        <v/>
      </c>
      <c r="E37" s="13" t="str">
        <f t="shared" ca="1" si="35"/>
        <v/>
      </c>
      <c r="F37" s="14" t="str">
        <f t="shared" ca="1" si="36"/>
        <v/>
      </c>
      <c r="G37" s="15" t="str">
        <f ca="1">IF($C$1="ALL",IF(INDIRECT(AH37)="","",IF(INDIRECT(AG37)&gt;MAX(Budget!$B$3,Budget!$E$3),"","Y")),IF(ISERR(FIND($C$1,INDIRECT(AH37))),"",IF(INDIRECT(AG37)&gt;MAX(Budget!$B$3,Budget!$E$3),"","Y")))</f>
        <v/>
      </c>
      <c r="H37" s="15">
        <f t="shared" si="37"/>
        <v>37</v>
      </c>
      <c r="I37" s="15" t="e">
        <f t="shared" ca="1" si="38"/>
        <v>#N/A</v>
      </c>
      <c r="J37" s="15" t="e">
        <f t="shared" ca="1" si="39"/>
        <v>#N/A</v>
      </c>
      <c r="K37" s="15" t="e">
        <f ca="1">CONCATENATE("G",J36+1,":I",'ALL JOBS'!$K$9)</f>
        <v>#N/A</v>
      </c>
      <c r="L37" s="15" t="e">
        <f t="shared" ca="1" si="14"/>
        <v>#N/A</v>
      </c>
      <c r="M37" s="15" t="e">
        <f t="shared" ca="1" si="3"/>
        <v>#N/A</v>
      </c>
      <c r="N37" s="15" t="e">
        <f t="shared" ca="1" si="4"/>
        <v>#N/A</v>
      </c>
      <c r="O37" s="15" t="e">
        <f t="shared" ca="1" si="5"/>
        <v>#N/A</v>
      </c>
      <c r="P37" s="15" t="e">
        <f t="shared" ca="1" si="6"/>
        <v>#N/A</v>
      </c>
      <c r="Q37" s="15" t="e">
        <f t="shared" ca="1" si="7"/>
        <v>#N/A</v>
      </c>
      <c r="R37" s="15" t="e">
        <f t="shared" ca="1" si="8"/>
        <v>#N/A</v>
      </c>
      <c r="S37" s="13" t="str">
        <f t="shared" ca="1" si="40"/>
        <v/>
      </c>
      <c r="T37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7" s="15">
        <f t="shared" si="41"/>
        <v>37</v>
      </c>
      <c r="V37" s="15" t="e">
        <f t="shared" ca="1" si="42"/>
        <v>#N/A</v>
      </c>
      <c r="W37" s="15" t="e">
        <f t="shared" ca="1" si="43"/>
        <v>#N/A</v>
      </c>
      <c r="X37" s="15" t="e">
        <f t="shared" ca="1" si="15"/>
        <v>#N/A</v>
      </c>
      <c r="Y37" s="15" t="e">
        <f t="shared" ca="1" si="9"/>
        <v>#N/A</v>
      </c>
      <c r="Z37" s="15" t="e">
        <f t="shared" ca="1" si="10"/>
        <v>#N/A</v>
      </c>
      <c r="AA37" s="15" t="e">
        <f t="shared" ca="1" si="11"/>
        <v>#N/A</v>
      </c>
      <c r="AB37" s="15" t="e">
        <f t="shared" ca="1" si="16"/>
        <v>#N/A</v>
      </c>
      <c r="AC37" s="15" t="e">
        <f t="shared" ca="1" si="12"/>
        <v>#N/A</v>
      </c>
      <c r="AD37" s="15" t="e">
        <f t="shared" ca="1" si="13"/>
        <v>#N/A</v>
      </c>
      <c r="AF37" s="15" t="str">
        <f t="shared" ca="1" si="44"/>
        <v/>
      </c>
      <c r="AG37" s="15" t="str">
        <f t="shared" si="45"/>
        <v>'ALL JOBS'!D43</v>
      </c>
      <c r="AH37" s="15" t="str">
        <f t="shared" si="46"/>
        <v>'ALL JOBS'!F43</v>
      </c>
      <c r="AJ37" s="15" t="e">
        <f ca="1">(OR(INDIRECT(L37)=MAX('ALL JOBS'!A:A),AJ36))</f>
        <v>#N/A</v>
      </c>
    </row>
    <row r="38" spans="1:36" ht="30" customHeight="1">
      <c r="A38" s="15" t="str">
        <f t="shared" ca="1" si="31"/>
        <v/>
      </c>
      <c r="B38" s="12" t="str">
        <f t="shared" ca="1" si="32"/>
        <v/>
      </c>
      <c r="C38" s="13" t="str">
        <f t="shared" ca="1" si="33"/>
        <v/>
      </c>
      <c r="D38" s="13" t="str">
        <f t="shared" ca="1" si="34"/>
        <v/>
      </c>
      <c r="E38" s="13" t="str">
        <f t="shared" ca="1" si="35"/>
        <v/>
      </c>
      <c r="F38" s="14" t="str">
        <f t="shared" ca="1" si="36"/>
        <v/>
      </c>
      <c r="G38" s="15" t="str">
        <f ca="1">IF($C$1="ALL",IF(INDIRECT(AH38)="","",IF(INDIRECT(AG38)&gt;MAX(Budget!$B$3,Budget!$E$3),"","Y")),IF(ISERR(FIND($C$1,INDIRECT(AH38))),"",IF(INDIRECT(AG38)&gt;MAX(Budget!$B$3,Budget!$E$3),"","Y")))</f>
        <v/>
      </c>
      <c r="H38" s="15">
        <f t="shared" si="37"/>
        <v>38</v>
      </c>
      <c r="I38" s="15" t="e">
        <f t="shared" ca="1" si="38"/>
        <v>#N/A</v>
      </c>
      <c r="J38" s="15" t="e">
        <f t="shared" ca="1" si="39"/>
        <v>#N/A</v>
      </c>
      <c r="K38" s="15" t="e">
        <f ca="1">CONCATENATE("G",J37+1,":I",'ALL JOBS'!$K$9)</f>
        <v>#N/A</v>
      </c>
      <c r="L38" s="15" t="e">
        <f t="shared" ca="1" si="14"/>
        <v>#N/A</v>
      </c>
      <c r="M38" s="15" t="e">
        <f t="shared" ca="1" si="3"/>
        <v>#N/A</v>
      </c>
      <c r="N38" s="15" t="e">
        <f t="shared" ca="1" si="4"/>
        <v>#N/A</v>
      </c>
      <c r="O38" s="15" t="e">
        <f t="shared" ca="1" si="5"/>
        <v>#N/A</v>
      </c>
      <c r="P38" s="15" t="e">
        <f t="shared" ca="1" si="6"/>
        <v>#N/A</v>
      </c>
      <c r="Q38" s="15" t="e">
        <f t="shared" ca="1" si="7"/>
        <v>#N/A</v>
      </c>
      <c r="R38" s="15" t="e">
        <f t="shared" ca="1" si="8"/>
        <v>#N/A</v>
      </c>
      <c r="S38" s="13" t="str">
        <f t="shared" ca="1" si="40"/>
        <v/>
      </c>
      <c r="T38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8" s="15">
        <f t="shared" si="41"/>
        <v>38</v>
      </c>
      <c r="V38" s="15" t="e">
        <f t="shared" ca="1" si="42"/>
        <v>#N/A</v>
      </c>
      <c r="W38" s="15" t="e">
        <f t="shared" ca="1" si="43"/>
        <v>#N/A</v>
      </c>
      <c r="X38" s="15" t="e">
        <f t="shared" ca="1" si="15"/>
        <v>#N/A</v>
      </c>
      <c r="Y38" s="15" t="e">
        <f t="shared" ca="1" si="9"/>
        <v>#N/A</v>
      </c>
      <c r="Z38" s="15" t="e">
        <f t="shared" ca="1" si="10"/>
        <v>#N/A</v>
      </c>
      <c r="AA38" s="15" t="e">
        <f t="shared" ca="1" si="11"/>
        <v>#N/A</v>
      </c>
      <c r="AB38" s="15" t="e">
        <f t="shared" ca="1" si="16"/>
        <v>#N/A</v>
      </c>
      <c r="AC38" s="15" t="e">
        <f t="shared" ca="1" si="12"/>
        <v>#N/A</v>
      </c>
      <c r="AD38" s="15" t="e">
        <f t="shared" ca="1" si="13"/>
        <v>#N/A</v>
      </c>
      <c r="AF38" s="15" t="str">
        <f t="shared" ca="1" si="44"/>
        <v/>
      </c>
      <c r="AG38" s="15" t="str">
        <f t="shared" si="45"/>
        <v>'ALL JOBS'!D44</v>
      </c>
      <c r="AH38" s="15" t="str">
        <f t="shared" si="46"/>
        <v>'ALL JOBS'!F44</v>
      </c>
      <c r="AJ38" s="15" t="e">
        <f ca="1">(OR(INDIRECT(L38)=MAX('ALL JOBS'!A:A),AJ37))</f>
        <v>#N/A</v>
      </c>
    </row>
    <row r="39" spans="1:36" ht="30" customHeight="1">
      <c r="A39" s="15" t="str">
        <f t="shared" ca="1" si="31"/>
        <v/>
      </c>
      <c r="B39" s="12" t="str">
        <f t="shared" ca="1" si="32"/>
        <v/>
      </c>
      <c r="C39" s="13" t="str">
        <f t="shared" ca="1" si="33"/>
        <v/>
      </c>
      <c r="D39" s="13" t="str">
        <f t="shared" ca="1" si="34"/>
        <v/>
      </c>
      <c r="E39" s="13" t="str">
        <f t="shared" ca="1" si="35"/>
        <v/>
      </c>
      <c r="F39" s="14" t="str">
        <f t="shared" ca="1" si="36"/>
        <v/>
      </c>
      <c r="G39" s="15" t="str">
        <f ca="1">IF($C$1="ALL",IF(INDIRECT(AH39)="","",IF(INDIRECT(AG39)&gt;MAX(Budget!$B$3,Budget!$E$3),"","Y")),IF(ISERR(FIND($C$1,INDIRECT(AH39))),"",IF(INDIRECT(AG39)&gt;MAX(Budget!$B$3,Budget!$E$3),"","Y")))</f>
        <v/>
      </c>
      <c r="H39" s="15">
        <f t="shared" si="37"/>
        <v>39</v>
      </c>
      <c r="I39" s="15" t="e">
        <f t="shared" ca="1" si="38"/>
        <v>#N/A</v>
      </c>
      <c r="J39" s="15" t="e">
        <f t="shared" ca="1" si="39"/>
        <v>#N/A</v>
      </c>
      <c r="K39" s="15" t="e">
        <f ca="1">CONCATENATE("G",J38+1,":I",'ALL JOBS'!$K$9)</f>
        <v>#N/A</v>
      </c>
      <c r="L39" s="15" t="e">
        <f t="shared" ca="1" si="14"/>
        <v>#N/A</v>
      </c>
      <c r="M39" s="15" t="e">
        <f t="shared" ca="1" si="3"/>
        <v>#N/A</v>
      </c>
      <c r="N39" s="15" t="e">
        <f t="shared" ca="1" si="4"/>
        <v>#N/A</v>
      </c>
      <c r="O39" s="15" t="e">
        <f t="shared" ca="1" si="5"/>
        <v>#N/A</v>
      </c>
      <c r="P39" s="15" t="e">
        <f t="shared" ca="1" si="6"/>
        <v>#N/A</v>
      </c>
      <c r="Q39" s="15" t="e">
        <f t="shared" ca="1" si="7"/>
        <v>#N/A</v>
      </c>
      <c r="R39" s="15" t="e">
        <f t="shared" ca="1" si="8"/>
        <v>#N/A</v>
      </c>
      <c r="S39" s="13" t="str">
        <f t="shared" ca="1" si="40"/>
        <v/>
      </c>
      <c r="T39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9" s="15">
        <f t="shared" si="41"/>
        <v>39</v>
      </c>
      <c r="V39" s="15" t="e">
        <f t="shared" ca="1" si="42"/>
        <v>#N/A</v>
      </c>
      <c r="W39" s="15" t="e">
        <f t="shared" ca="1" si="43"/>
        <v>#N/A</v>
      </c>
      <c r="X39" s="15" t="e">
        <f t="shared" ca="1" si="15"/>
        <v>#N/A</v>
      </c>
      <c r="Y39" s="15" t="e">
        <f t="shared" ca="1" si="9"/>
        <v>#N/A</v>
      </c>
      <c r="Z39" s="15" t="e">
        <f t="shared" ca="1" si="10"/>
        <v>#N/A</v>
      </c>
      <c r="AA39" s="15" t="e">
        <f t="shared" ca="1" si="11"/>
        <v>#N/A</v>
      </c>
      <c r="AB39" s="15" t="e">
        <f t="shared" ca="1" si="16"/>
        <v>#N/A</v>
      </c>
      <c r="AC39" s="15" t="e">
        <f t="shared" ca="1" si="12"/>
        <v>#N/A</v>
      </c>
      <c r="AD39" s="15" t="e">
        <f t="shared" ca="1" si="13"/>
        <v>#N/A</v>
      </c>
      <c r="AF39" s="15" t="str">
        <f t="shared" ca="1" si="44"/>
        <v/>
      </c>
      <c r="AG39" s="15" t="str">
        <f t="shared" si="45"/>
        <v>'ALL JOBS'!D45</v>
      </c>
      <c r="AH39" s="15" t="str">
        <f t="shared" si="46"/>
        <v>'ALL JOBS'!F45</v>
      </c>
      <c r="AJ39" s="15" t="e">
        <f ca="1">(OR(INDIRECT(L39)=MAX('ALL JOBS'!A:A),AJ38))</f>
        <v>#N/A</v>
      </c>
    </row>
    <row r="40" spans="1:36" ht="30" customHeight="1">
      <c r="A40" s="15" t="str">
        <f t="shared" ca="1" si="31"/>
        <v/>
      </c>
      <c r="B40" s="12" t="str">
        <f t="shared" ca="1" si="32"/>
        <v/>
      </c>
      <c r="C40" s="13" t="str">
        <f t="shared" ca="1" si="33"/>
        <v/>
      </c>
      <c r="D40" s="13" t="str">
        <f t="shared" ca="1" si="34"/>
        <v/>
      </c>
      <c r="E40" s="13" t="str">
        <f t="shared" ca="1" si="35"/>
        <v/>
      </c>
      <c r="F40" s="14" t="str">
        <f t="shared" ca="1" si="36"/>
        <v/>
      </c>
      <c r="G40" s="15" t="str">
        <f ca="1">IF($C$1="ALL",IF(INDIRECT(AH40)="","",IF(INDIRECT(AG40)&gt;MAX(Budget!$B$3,Budget!$E$3),"","Y")),IF(ISERR(FIND($C$1,INDIRECT(AH40))),"",IF(INDIRECT(AG40)&gt;MAX(Budget!$B$3,Budget!$E$3),"","Y")))</f>
        <v/>
      </c>
      <c r="H40" s="15">
        <f t="shared" si="37"/>
        <v>40</v>
      </c>
      <c r="I40" s="15" t="e">
        <f t="shared" ca="1" si="38"/>
        <v>#N/A</v>
      </c>
      <c r="J40" s="15" t="e">
        <f t="shared" ca="1" si="39"/>
        <v>#N/A</v>
      </c>
      <c r="K40" s="15" t="e">
        <f ca="1">CONCATENATE("G",J39+1,":I",'ALL JOBS'!$K$9)</f>
        <v>#N/A</v>
      </c>
      <c r="L40" s="15" t="e">
        <f t="shared" ca="1" si="14"/>
        <v>#N/A</v>
      </c>
      <c r="M40" s="15" t="e">
        <f t="shared" ca="1" si="3"/>
        <v>#N/A</v>
      </c>
      <c r="N40" s="15" t="e">
        <f t="shared" ca="1" si="4"/>
        <v>#N/A</v>
      </c>
      <c r="O40" s="15" t="e">
        <f t="shared" ca="1" si="5"/>
        <v>#N/A</v>
      </c>
      <c r="P40" s="15" t="e">
        <f t="shared" ca="1" si="6"/>
        <v>#N/A</v>
      </c>
      <c r="Q40" s="15" t="e">
        <f t="shared" ca="1" si="7"/>
        <v>#N/A</v>
      </c>
      <c r="R40" s="15" t="e">
        <f t="shared" ca="1" si="8"/>
        <v>#N/A</v>
      </c>
      <c r="S40" s="13" t="str">
        <f t="shared" ca="1" si="40"/>
        <v/>
      </c>
      <c r="T40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0" s="15">
        <f t="shared" si="41"/>
        <v>40</v>
      </c>
      <c r="V40" s="15" t="e">
        <f t="shared" ca="1" si="42"/>
        <v>#N/A</v>
      </c>
      <c r="W40" s="15" t="e">
        <f t="shared" ca="1" si="43"/>
        <v>#N/A</v>
      </c>
      <c r="X40" s="15" t="e">
        <f t="shared" ca="1" si="15"/>
        <v>#N/A</v>
      </c>
      <c r="Y40" s="15" t="e">
        <f t="shared" ca="1" si="9"/>
        <v>#N/A</v>
      </c>
      <c r="Z40" s="15" t="e">
        <f t="shared" ca="1" si="10"/>
        <v>#N/A</v>
      </c>
      <c r="AA40" s="15" t="e">
        <f t="shared" ca="1" si="11"/>
        <v>#N/A</v>
      </c>
      <c r="AB40" s="15" t="e">
        <f t="shared" ca="1" si="16"/>
        <v>#N/A</v>
      </c>
      <c r="AC40" s="15" t="e">
        <f t="shared" ca="1" si="12"/>
        <v>#N/A</v>
      </c>
      <c r="AD40" s="15" t="e">
        <f t="shared" ca="1" si="13"/>
        <v>#N/A</v>
      </c>
      <c r="AF40" s="15" t="str">
        <f t="shared" ca="1" si="44"/>
        <v/>
      </c>
      <c r="AG40" s="15" t="str">
        <f t="shared" si="45"/>
        <v>'ALL JOBS'!D46</v>
      </c>
      <c r="AH40" s="15" t="str">
        <f t="shared" si="46"/>
        <v>'ALL JOBS'!F46</v>
      </c>
      <c r="AJ40" s="15" t="e">
        <f ca="1">(OR(INDIRECT(L40)=MAX('ALL JOBS'!A:A),AJ39))</f>
        <v>#N/A</v>
      </c>
    </row>
    <row r="41" spans="1:36" ht="30" customHeight="1">
      <c r="A41" s="15" t="str">
        <f t="shared" ca="1" si="31"/>
        <v/>
      </c>
      <c r="B41" s="12" t="str">
        <f t="shared" ca="1" si="32"/>
        <v/>
      </c>
      <c r="C41" s="13" t="str">
        <f t="shared" ca="1" si="33"/>
        <v/>
      </c>
      <c r="D41" s="13" t="str">
        <f t="shared" ca="1" si="34"/>
        <v/>
      </c>
      <c r="E41" s="13" t="str">
        <f t="shared" ca="1" si="35"/>
        <v/>
      </c>
      <c r="F41" s="14" t="str">
        <f t="shared" ca="1" si="36"/>
        <v/>
      </c>
      <c r="G41" s="15" t="str">
        <f ca="1">IF($C$1="ALL",IF(INDIRECT(AH41)="","",IF(INDIRECT(AG41)&gt;MAX(Budget!$B$3,Budget!$E$3),"","Y")),IF(ISERR(FIND($C$1,INDIRECT(AH41))),"",IF(INDIRECT(AG41)&gt;MAX(Budget!$B$3,Budget!$E$3),"","Y")))</f>
        <v>Y</v>
      </c>
      <c r="H41" s="15">
        <f t="shared" si="37"/>
        <v>41</v>
      </c>
      <c r="I41" s="15" t="e">
        <f t="shared" ca="1" si="38"/>
        <v>#N/A</v>
      </c>
      <c r="J41" s="15" t="e">
        <f t="shared" ca="1" si="39"/>
        <v>#N/A</v>
      </c>
      <c r="K41" s="15" t="e">
        <f ca="1">CONCATENATE("G",J40+1,":I",'ALL JOBS'!$K$9)</f>
        <v>#N/A</v>
      </c>
      <c r="L41" s="15" t="e">
        <f t="shared" ca="1" si="14"/>
        <v>#N/A</v>
      </c>
      <c r="M41" s="15" t="e">
        <f t="shared" ca="1" si="3"/>
        <v>#N/A</v>
      </c>
      <c r="N41" s="15" t="e">
        <f t="shared" ca="1" si="4"/>
        <v>#N/A</v>
      </c>
      <c r="O41" s="15" t="e">
        <f t="shared" ca="1" si="5"/>
        <v>#N/A</v>
      </c>
      <c r="P41" s="15" t="e">
        <f t="shared" ca="1" si="6"/>
        <v>#N/A</v>
      </c>
      <c r="Q41" s="15" t="e">
        <f t="shared" ca="1" si="7"/>
        <v>#N/A</v>
      </c>
      <c r="R41" s="15" t="e">
        <f t="shared" ca="1" si="8"/>
        <v>#N/A</v>
      </c>
      <c r="S41" s="13" t="str">
        <f t="shared" ca="1" si="40"/>
        <v/>
      </c>
      <c r="T41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1" s="15">
        <f t="shared" si="41"/>
        <v>41</v>
      </c>
      <c r="V41" s="15" t="e">
        <f t="shared" ca="1" si="42"/>
        <v>#N/A</v>
      </c>
      <c r="W41" s="15" t="e">
        <f t="shared" ca="1" si="43"/>
        <v>#N/A</v>
      </c>
      <c r="X41" s="15" t="e">
        <f t="shared" ca="1" si="15"/>
        <v>#N/A</v>
      </c>
      <c r="Y41" s="15" t="e">
        <f t="shared" ca="1" si="9"/>
        <v>#N/A</v>
      </c>
      <c r="Z41" s="15" t="e">
        <f t="shared" ca="1" si="10"/>
        <v>#N/A</v>
      </c>
      <c r="AA41" s="15" t="e">
        <f t="shared" ca="1" si="11"/>
        <v>#N/A</v>
      </c>
      <c r="AB41" s="15" t="e">
        <f t="shared" ca="1" si="16"/>
        <v>#N/A</v>
      </c>
      <c r="AC41" s="15" t="e">
        <f t="shared" ca="1" si="12"/>
        <v>#N/A</v>
      </c>
      <c r="AD41" s="15" t="e">
        <f t="shared" ca="1" si="13"/>
        <v>#N/A</v>
      </c>
      <c r="AF41" s="15" t="str">
        <f t="shared" ca="1" si="44"/>
        <v/>
      </c>
      <c r="AG41" s="15" t="str">
        <f t="shared" si="45"/>
        <v>'ALL JOBS'!D47</v>
      </c>
      <c r="AH41" s="15" t="str">
        <f t="shared" si="46"/>
        <v>'ALL JOBS'!F47</v>
      </c>
      <c r="AJ41" s="15" t="e">
        <f ca="1">(OR(INDIRECT(L41)=MAX('ALL JOBS'!A:A),AJ40))</f>
        <v>#N/A</v>
      </c>
    </row>
    <row r="42" spans="1:36" ht="30" customHeight="1">
      <c r="A42" s="15" t="str">
        <f t="shared" ca="1" si="31"/>
        <v/>
      </c>
      <c r="B42" s="12" t="str">
        <f t="shared" ca="1" si="32"/>
        <v/>
      </c>
      <c r="C42" s="13" t="str">
        <f t="shared" ca="1" si="33"/>
        <v/>
      </c>
      <c r="D42" s="13" t="str">
        <f t="shared" ca="1" si="34"/>
        <v/>
      </c>
      <c r="E42" s="13" t="str">
        <f t="shared" ca="1" si="35"/>
        <v/>
      </c>
      <c r="F42" s="14" t="str">
        <f t="shared" ca="1" si="36"/>
        <v/>
      </c>
      <c r="G42" s="15" t="str">
        <f ca="1">IF($C$1="ALL",IF(INDIRECT(AH42)="","",IF(INDIRECT(AG42)&gt;MAX(Budget!$B$3,Budget!$E$3),"","Y")),IF(ISERR(FIND($C$1,INDIRECT(AH42))),"",IF(INDIRECT(AG42)&gt;MAX(Budget!$B$3,Budget!$E$3),"","Y")))</f>
        <v/>
      </c>
      <c r="H42" s="15">
        <f t="shared" si="37"/>
        <v>42</v>
      </c>
      <c r="I42" s="15" t="e">
        <f t="shared" ca="1" si="38"/>
        <v>#N/A</v>
      </c>
      <c r="J42" s="15" t="e">
        <f t="shared" ca="1" si="39"/>
        <v>#N/A</v>
      </c>
      <c r="K42" s="15" t="e">
        <f ca="1">CONCATENATE("G",J41+1,":I",'ALL JOBS'!$K$9)</f>
        <v>#N/A</v>
      </c>
      <c r="L42" s="15" t="e">
        <f t="shared" ca="1" si="14"/>
        <v>#N/A</v>
      </c>
      <c r="M42" s="15" t="e">
        <f t="shared" ca="1" si="3"/>
        <v>#N/A</v>
      </c>
      <c r="N42" s="15" t="e">
        <f t="shared" ca="1" si="4"/>
        <v>#N/A</v>
      </c>
      <c r="O42" s="15" t="e">
        <f t="shared" ca="1" si="5"/>
        <v>#N/A</v>
      </c>
      <c r="P42" s="15" t="e">
        <f t="shared" ca="1" si="6"/>
        <v>#N/A</v>
      </c>
      <c r="Q42" s="15" t="e">
        <f t="shared" ca="1" si="7"/>
        <v>#N/A</v>
      </c>
      <c r="R42" s="15" t="e">
        <f t="shared" ca="1" si="8"/>
        <v>#N/A</v>
      </c>
      <c r="S42" s="13" t="str">
        <f t="shared" ca="1" si="40"/>
        <v/>
      </c>
      <c r="T42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2" s="15">
        <f t="shared" si="41"/>
        <v>42</v>
      </c>
      <c r="V42" s="15" t="e">
        <f t="shared" ca="1" si="42"/>
        <v>#N/A</v>
      </c>
      <c r="W42" s="15" t="e">
        <f t="shared" ca="1" si="43"/>
        <v>#N/A</v>
      </c>
      <c r="X42" s="15" t="e">
        <f t="shared" ca="1" si="15"/>
        <v>#N/A</v>
      </c>
      <c r="Y42" s="15" t="e">
        <f t="shared" ca="1" si="9"/>
        <v>#N/A</v>
      </c>
      <c r="Z42" s="15" t="e">
        <f t="shared" ca="1" si="10"/>
        <v>#N/A</v>
      </c>
      <c r="AA42" s="15" t="e">
        <f t="shared" ca="1" si="11"/>
        <v>#N/A</v>
      </c>
      <c r="AB42" s="15" t="e">
        <f t="shared" ca="1" si="16"/>
        <v>#N/A</v>
      </c>
      <c r="AC42" s="15" t="e">
        <f t="shared" ca="1" si="12"/>
        <v>#N/A</v>
      </c>
      <c r="AD42" s="15" t="e">
        <f t="shared" ca="1" si="13"/>
        <v>#N/A</v>
      </c>
      <c r="AF42" s="15" t="str">
        <f t="shared" ca="1" si="44"/>
        <v/>
      </c>
      <c r="AG42" s="15" t="str">
        <f t="shared" si="45"/>
        <v>'ALL JOBS'!D48</v>
      </c>
      <c r="AH42" s="15" t="str">
        <f t="shared" si="46"/>
        <v>'ALL JOBS'!F48</v>
      </c>
      <c r="AJ42" s="15" t="e">
        <f ca="1">(OR(INDIRECT(L42)=MAX('ALL JOBS'!A:A),AJ41))</f>
        <v>#N/A</v>
      </c>
    </row>
    <row r="43" spans="1:36" ht="30" customHeight="1">
      <c r="A43" s="15" t="str">
        <f t="shared" ca="1" si="31"/>
        <v/>
      </c>
      <c r="B43" s="12" t="str">
        <f t="shared" ca="1" si="32"/>
        <v/>
      </c>
      <c r="C43" s="13" t="str">
        <f t="shared" ca="1" si="33"/>
        <v/>
      </c>
      <c r="D43" s="13" t="str">
        <f t="shared" ca="1" si="34"/>
        <v/>
      </c>
      <c r="E43" s="13" t="str">
        <f t="shared" ca="1" si="35"/>
        <v/>
      </c>
      <c r="F43" s="14" t="str">
        <f t="shared" ca="1" si="36"/>
        <v/>
      </c>
      <c r="G43" s="15" t="str">
        <f ca="1">IF($C$1="ALL",IF(INDIRECT(AH43)="","",IF(INDIRECT(AG43)&gt;MAX(Budget!$B$3,Budget!$E$3),"","Y")),IF(ISERR(FIND($C$1,INDIRECT(AH43))),"",IF(INDIRECT(AG43)&gt;MAX(Budget!$B$3,Budget!$E$3),"","Y")))</f>
        <v>Y</v>
      </c>
      <c r="H43" s="15">
        <f t="shared" si="37"/>
        <v>43</v>
      </c>
      <c r="I43" s="15" t="e">
        <f t="shared" ca="1" si="38"/>
        <v>#N/A</v>
      </c>
      <c r="J43" s="15" t="e">
        <f t="shared" ca="1" si="39"/>
        <v>#N/A</v>
      </c>
      <c r="K43" s="15" t="e">
        <f ca="1">CONCATENATE("G",J42+1,":I",'ALL JOBS'!$K$9)</f>
        <v>#N/A</v>
      </c>
      <c r="L43" s="15" t="e">
        <f t="shared" ca="1" si="14"/>
        <v>#N/A</v>
      </c>
      <c r="M43" s="15" t="e">
        <f t="shared" ca="1" si="3"/>
        <v>#N/A</v>
      </c>
      <c r="N43" s="15" t="e">
        <f t="shared" ca="1" si="4"/>
        <v>#N/A</v>
      </c>
      <c r="O43" s="15" t="e">
        <f t="shared" ca="1" si="5"/>
        <v>#N/A</v>
      </c>
      <c r="P43" s="15" t="e">
        <f t="shared" ca="1" si="6"/>
        <v>#N/A</v>
      </c>
      <c r="Q43" s="15" t="e">
        <f t="shared" ca="1" si="7"/>
        <v>#N/A</v>
      </c>
      <c r="R43" s="15" t="e">
        <f t="shared" ca="1" si="8"/>
        <v>#N/A</v>
      </c>
      <c r="S43" s="13" t="str">
        <f t="shared" ca="1" si="40"/>
        <v/>
      </c>
      <c r="T43" s="16" t="str">
        <f>IF($C$1="ALL",IF('ALL JOBS'!F40="","",IF('ALL JOBS'!D40&lt;=Budget!$B$3,"","Y")),IF(ISERR(FIND($C$1,'ALL JOBS'!F40)),IF($E$1="","",IF(ISERR(FIND($E$1,'ALL JOBS'!F40)),"",IF('ALL JOBS'!D40&lt;=Budget!$B$3,"","Y"))),IF('ALL JOBS'!D40&lt;=Budget!$B$3,"","Y")))</f>
        <v/>
      </c>
      <c r="U43" s="15">
        <f t="shared" si="41"/>
        <v>43</v>
      </c>
      <c r="V43" s="15" t="e">
        <f t="shared" ca="1" si="42"/>
        <v>#N/A</v>
      </c>
      <c r="W43" s="15" t="e">
        <f t="shared" ca="1" si="43"/>
        <v>#N/A</v>
      </c>
      <c r="X43" s="15" t="e">
        <f t="shared" ca="1" si="15"/>
        <v>#N/A</v>
      </c>
      <c r="Y43" s="15" t="e">
        <f t="shared" ca="1" si="9"/>
        <v>#N/A</v>
      </c>
      <c r="Z43" s="15" t="e">
        <f t="shared" ca="1" si="10"/>
        <v>#N/A</v>
      </c>
      <c r="AA43" s="15" t="e">
        <f t="shared" ca="1" si="11"/>
        <v>#N/A</v>
      </c>
      <c r="AB43" s="15" t="e">
        <f t="shared" ca="1" si="16"/>
        <v>#N/A</v>
      </c>
      <c r="AC43" s="15" t="e">
        <f t="shared" ca="1" si="12"/>
        <v>#N/A</v>
      </c>
      <c r="AD43" s="15" t="e">
        <f t="shared" ca="1" si="13"/>
        <v>#N/A</v>
      </c>
      <c r="AF43" s="15" t="str">
        <f t="shared" ca="1" si="44"/>
        <v/>
      </c>
      <c r="AG43" s="15" t="str">
        <f t="shared" si="45"/>
        <v>'ALL JOBS'!D49</v>
      </c>
      <c r="AH43" s="15" t="str">
        <f t="shared" si="46"/>
        <v>'ALL JOBS'!F49</v>
      </c>
      <c r="AJ43" s="15" t="e">
        <f ca="1">(OR(INDIRECT(L43)=MAX('ALL JOBS'!A:A),AJ42))</f>
        <v>#N/A</v>
      </c>
    </row>
    <row r="44" spans="1:36" ht="30" customHeight="1">
      <c r="A44" s="15" t="str">
        <f t="shared" ca="1" si="31"/>
        <v/>
      </c>
      <c r="B44" s="12" t="str">
        <f t="shared" ca="1" si="32"/>
        <v/>
      </c>
      <c r="C44" s="13" t="str">
        <f t="shared" ca="1" si="33"/>
        <v/>
      </c>
      <c r="D44" s="13" t="str">
        <f t="shared" ca="1" si="34"/>
        <v/>
      </c>
      <c r="E44" s="13" t="str">
        <f t="shared" ca="1" si="35"/>
        <v/>
      </c>
      <c r="F44" s="14" t="str">
        <f t="shared" ca="1" si="36"/>
        <v/>
      </c>
      <c r="G44" s="15" t="str">
        <f ca="1">IF($C$1="ALL",IF(INDIRECT(AH44)="","",IF(INDIRECT(AG44)&gt;MAX(Budget!$B$3,Budget!$E$3),"","Y")),IF(ISERR(FIND($C$1,INDIRECT(AH44))),"",IF(INDIRECT(AG44)&gt;MAX(Budget!$B$3,Budget!$E$3),"","Y")))</f>
        <v>Y</v>
      </c>
      <c r="H44" s="15">
        <f t="shared" si="37"/>
        <v>44</v>
      </c>
      <c r="I44" s="15" t="e">
        <f t="shared" ca="1" si="38"/>
        <v>#N/A</v>
      </c>
      <c r="J44" s="15" t="e">
        <f t="shared" ca="1" si="39"/>
        <v>#N/A</v>
      </c>
      <c r="K44" s="15" t="e">
        <f ca="1">CONCATENATE("G",J43+1,":I",'ALL JOBS'!$K$9)</f>
        <v>#N/A</v>
      </c>
      <c r="L44" s="15" t="e">
        <f t="shared" ca="1" si="14"/>
        <v>#N/A</v>
      </c>
      <c r="M44" s="15" t="e">
        <f t="shared" ca="1" si="3"/>
        <v>#N/A</v>
      </c>
      <c r="N44" s="15" t="e">
        <f t="shared" ca="1" si="4"/>
        <v>#N/A</v>
      </c>
      <c r="O44" s="15" t="e">
        <f t="shared" ca="1" si="5"/>
        <v>#N/A</v>
      </c>
      <c r="P44" s="15" t="e">
        <f t="shared" ca="1" si="6"/>
        <v>#N/A</v>
      </c>
      <c r="Q44" s="15" t="e">
        <f t="shared" ca="1" si="7"/>
        <v>#N/A</v>
      </c>
      <c r="R44" s="15" t="e">
        <f t="shared" ca="1" si="8"/>
        <v>#N/A</v>
      </c>
      <c r="S44" s="13" t="str">
        <f t="shared" ca="1" si="40"/>
        <v/>
      </c>
      <c r="T44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4" s="15">
        <f t="shared" si="41"/>
        <v>44</v>
      </c>
      <c r="V44" s="15" t="e">
        <f t="shared" ca="1" si="42"/>
        <v>#N/A</v>
      </c>
      <c r="W44" s="15" t="e">
        <f t="shared" ca="1" si="43"/>
        <v>#N/A</v>
      </c>
      <c r="X44" s="15" t="e">
        <f t="shared" ca="1" si="15"/>
        <v>#N/A</v>
      </c>
      <c r="Y44" s="15" t="e">
        <f t="shared" ca="1" si="9"/>
        <v>#N/A</v>
      </c>
      <c r="Z44" s="15" t="e">
        <f t="shared" ca="1" si="10"/>
        <v>#N/A</v>
      </c>
      <c r="AA44" s="15" t="e">
        <f t="shared" ca="1" si="11"/>
        <v>#N/A</v>
      </c>
      <c r="AB44" s="15" t="e">
        <f t="shared" ca="1" si="16"/>
        <v>#N/A</v>
      </c>
      <c r="AC44" s="15" t="e">
        <f t="shared" ca="1" si="12"/>
        <v>#N/A</v>
      </c>
      <c r="AD44" s="15" t="e">
        <f t="shared" ca="1" si="13"/>
        <v>#N/A</v>
      </c>
      <c r="AF44" s="15" t="str">
        <f t="shared" ca="1" si="44"/>
        <v/>
      </c>
      <c r="AG44" s="15" t="str">
        <f t="shared" si="45"/>
        <v>'ALL JOBS'!D50</v>
      </c>
      <c r="AH44" s="15" t="str">
        <f t="shared" si="46"/>
        <v>'ALL JOBS'!F50</v>
      </c>
      <c r="AJ44" s="15" t="e">
        <f ca="1">(OR(INDIRECT(L44)=MAX('ALL JOBS'!A:A),AJ43))</f>
        <v>#N/A</v>
      </c>
    </row>
    <row r="45" spans="1:36" ht="30" customHeight="1">
      <c r="A45" s="15" t="str">
        <f t="shared" ca="1" si="31"/>
        <v/>
      </c>
      <c r="B45" s="12" t="str">
        <f t="shared" ca="1" si="32"/>
        <v/>
      </c>
      <c r="C45" s="13" t="str">
        <f t="shared" ca="1" si="33"/>
        <v/>
      </c>
      <c r="D45" s="13" t="str">
        <f t="shared" ca="1" si="34"/>
        <v/>
      </c>
      <c r="E45" s="13" t="str">
        <f t="shared" ca="1" si="35"/>
        <v/>
      </c>
      <c r="F45" s="14" t="str">
        <f t="shared" ca="1" si="36"/>
        <v/>
      </c>
      <c r="G45" s="15" t="str">
        <f ca="1">IF($C$1="ALL",IF(INDIRECT(AH45)="","",IF(INDIRECT(AG45)&gt;MAX(Budget!$B$3,Budget!$E$3),"","Y")),IF(ISERR(FIND($C$1,INDIRECT(AH45))),"",IF(INDIRECT(AG45)&gt;MAX(Budget!$B$3,Budget!$E$3),"","Y")))</f>
        <v>Y</v>
      </c>
      <c r="H45" s="15">
        <f t="shared" si="37"/>
        <v>45</v>
      </c>
      <c r="I45" s="15" t="e">
        <f t="shared" ca="1" si="38"/>
        <v>#N/A</v>
      </c>
      <c r="J45" s="15" t="e">
        <f t="shared" ca="1" si="39"/>
        <v>#N/A</v>
      </c>
      <c r="K45" s="15" t="e">
        <f ca="1">CONCATENATE("G",J44+1,":I",'ALL JOBS'!$K$9)</f>
        <v>#N/A</v>
      </c>
      <c r="L45" s="15" t="e">
        <f t="shared" ca="1" si="14"/>
        <v>#N/A</v>
      </c>
      <c r="M45" s="15" t="e">
        <f t="shared" ca="1" si="3"/>
        <v>#N/A</v>
      </c>
      <c r="N45" s="15" t="e">
        <f t="shared" ca="1" si="4"/>
        <v>#N/A</v>
      </c>
      <c r="O45" s="15" t="e">
        <f t="shared" ca="1" si="5"/>
        <v>#N/A</v>
      </c>
      <c r="P45" s="15" t="e">
        <f t="shared" ca="1" si="6"/>
        <v>#N/A</v>
      </c>
      <c r="Q45" s="15" t="e">
        <f t="shared" ca="1" si="7"/>
        <v>#N/A</v>
      </c>
      <c r="R45" s="15" t="e">
        <f t="shared" ca="1" si="8"/>
        <v>#N/A</v>
      </c>
      <c r="S45" s="13" t="str">
        <f t="shared" ca="1" si="40"/>
        <v/>
      </c>
      <c r="T45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5" s="15">
        <f t="shared" si="41"/>
        <v>45</v>
      </c>
      <c r="V45" s="15" t="e">
        <f t="shared" ca="1" si="42"/>
        <v>#N/A</v>
      </c>
      <c r="W45" s="15" t="e">
        <f t="shared" ca="1" si="43"/>
        <v>#N/A</v>
      </c>
      <c r="X45" s="15" t="e">
        <f t="shared" ca="1" si="15"/>
        <v>#N/A</v>
      </c>
      <c r="Y45" s="15" t="e">
        <f t="shared" ca="1" si="9"/>
        <v>#N/A</v>
      </c>
      <c r="Z45" s="15" t="e">
        <f t="shared" ca="1" si="10"/>
        <v>#N/A</v>
      </c>
      <c r="AA45" s="15" t="e">
        <f t="shared" ca="1" si="11"/>
        <v>#N/A</v>
      </c>
      <c r="AB45" s="15" t="e">
        <f t="shared" ca="1" si="16"/>
        <v>#N/A</v>
      </c>
      <c r="AC45" s="15" t="e">
        <f t="shared" ca="1" si="12"/>
        <v>#N/A</v>
      </c>
      <c r="AD45" s="15" t="e">
        <f t="shared" ca="1" si="13"/>
        <v>#N/A</v>
      </c>
      <c r="AF45" s="15" t="str">
        <f t="shared" ca="1" si="44"/>
        <v/>
      </c>
      <c r="AG45" s="15" t="str">
        <f t="shared" si="45"/>
        <v>'ALL JOBS'!D51</v>
      </c>
      <c r="AH45" s="15" t="str">
        <f t="shared" si="46"/>
        <v>'ALL JOBS'!F51</v>
      </c>
      <c r="AJ45" s="15" t="e">
        <f ca="1">(OR(INDIRECT(L45)=MAX('ALL JOBS'!A:A),AJ44))</f>
        <v>#N/A</v>
      </c>
    </row>
    <row r="46" spans="1:36" ht="30" customHeight="1">
      <c r="A46" s="15" t="str">
        <f t="shared" ca="1" si="31"/>
        <v/>
      </c>
      <c r="B46" s="12" t="str">
        <f t="shared" ca="1" si="32"/>
        <v/>
      </c>
      <c r="C46" s="13" t="str">
        <f t="shared" ca="1" si="33"/>
        <v/>
      </c>
      <c r="D46" s="13" t="str">
        <f t="shared" ca="1" si="34"/>
        <v/>
      </c>
      <c r="E46" s="13" t="str">
        <f t="shared" ca="1" si="35"/>
        <v/>
      </c>
      <c r="F46" s="14" t="str">
        <f t="shared" ca="1" si="36"/>
        <v/>
      </c>
      <c r="G46" s="15" t="str">
        <f ca="1">IF($C$1="ALL",IF(INDIRECT(AH46)="","",IF(INDIRECT(AG46)&gt;MAX(Budget!$B$3,Budget!$E$3),"","Y")),IF(ISERR(FIND($C$1,INDIRECT(AH46))),"",IF(INDIRECT(AG46)&gt;MAX(Budget!$B$3,Budget!$E$3),"","Y")))</f>
        <v>Y</v>
      </c>
      <c r="H46" s="15">
        <f t="shared" si="37"/>
        <v>46</v>
      </c>
      <c r="I46" s="15" t="e">
        <f t="shared" ca="1" si="38"/>
        <v>#N/A</v>
      </c>
      <c r="J46" s="15" t="e">
        <f t="shared" ca="1" si="39"/>
        <v>#N/A</v>
      </c>
      <c r="K46" s="15" t="e">
        <f ca="1">CONCATENATE("G",J45+1,":I",'ALL JOBS'!$K$9)</f>
        <v>#N/A</v>
      </c>
      <c r="L46" s="15" t="e">
        <f t="shared" ca="1" si="14"/>
        <v>#N/A</v>
      </c>
      <c r="M46" s="15" t="e">
        <f t="shared" ca="1" si="3"/>
        <v>#N/A</v>
      </c>
      <c r="N46" s="15" t="e">
        <f t="shared" ca="1" si="4"/>
        <v>#N/A</v>
      </c>
      <c r="O46" s="15" t="e">
        <f t="shared" ca="1" si="5"/>
        <v>#N/A</v>
      </c>
      <c r="P46" s="15" t="e">
        <f t="shared" ca="1" si="6"/>
        <v>#N/A</v>
      </c>
      <c r="Q46" s="15" t="e">
        <f t="shared" ca="1" si="7"/>
        <v>#N/A</v>
      </c>
      <c r="R46" s="15" t="e">
        <f t="shared" ca="1" si="8"/>
        <v>#N/A</v>
      </c>
      <c r="S46" s="13" t="str">
        <f t="shared" ca="1" si="40"/>
        <v/>
      </c>
      <c r="T46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6" s="15">
        <f t="shared" si="41"/>
        <v>46</v>
      </c>
      <c r="V46" s="15" t="e">
        <f t="shared" ca="1" si="42"/>
        <v>#N/A</v>
      </c>
      <c r="W46" s="15" t="e">
        <f t="shared" ca="1" si="43"/>
        <v>#N/A</v>
      </c>
      <c r="X46" s="15" t="e">
        <f t="shared" ca="1" si="15"/>
        <v>#N/A</v>
      </c>
      <c r="Y46" s="15" t="e">
        <f t="shared" ca="1" si="9"/>
        <v>#N/A</v>
      </c>
      <c r="Z46" s="15" t="e">
        <f t="shared" ca="1" si="10"/>
        <v>#N/A</v>
      </c>
      <c r="AA46" s="15" t="e">
        <f t="shared" ca="1" si="11"/>
        <v>#N/A</v>
      </c>
      <c r="AB46" s="15" t="e">
        <f t="shared" ca="1" si="16"/>
        <v>#N/A</v>
      </c>
      <c r="AC46" s="15" t="e">
        <f t="shared" ca="1" si="12"/>
        <v>#N/A</v>
      </c>
      <c r="AD46" s="15" t="e">
        <f t="shared" ca="1" si="13"/>
        <v>#N/A</v>
      </c>
      <c r="AF46" s="15" t="str">
        <f t="shared" ca="1" si="44"/>
        <v/>
      </c>
      <c r="AG46" s="15" t="str">
        <f t="shared" si="45"/>
        <v>'ALL JOBS'!D52</v>
      </c>
      <c r="AH46" s="15" t="str">
        <f t="shared" si="46"/>
        <v>'ALL JOBS'!F52</v>
      </c>
      <c r="AJ46" s="15" t="e">
        <f ca="1">(OR(INDIRECT(L46)=MAX('ALL JOBS'!A:A),AJ45))</f>
        <v>#N/A</v>
      </c>
    </row>
    <row r="47" spans="1:36" ht="30" customHeight="1">
      <c r="A47" s="15" t="str">
        <f t="shared" ca="1" si="31"/>
        <v/>
      </c>
      <c r="B47" s="12" t="str">
        <f t="shared" ca="1" si="32"/>
        <v/>
      </c>
      <c r="C47" s="13" t="str">
        <f t="shared" ca="1" si="33"/>
        <v/>
      </c>
      <c r="D47" s="13" t="str">
        <f t="shared" ca="1" si="34"/>
        <v/>
      </c>
      <c r="E47" s="13" t="str">
        <f t="shared" ca="1" si="35"/>
        <v/>
      </c>
      <c r="F47" s="14" t="str">
        <f t="shared" ca="1" si="36"/>
        <v/>
      </c>
      <c r="G47" s="15" t="str">
        <f ca="1">IF($C$1="ALL",IF(INDIRECT(AH47)="","",IF(INDIRECT(AG47)&gt;MAX(Budget!$B$3,Budget!$E$3),"","Y")),IF(ISERR(FIND($C$1,INDIRECT(AH47))),"",IF(INDIRECT(AG47)&gt;MAX(Budget!$B$3,Budget!$E$3),"","Y")))</f>
        <v/>
      </c>
      <c r="H47" s="15">
        <f t="shared" si="37"/>
        <v>47</v>
      </c>
      <c r="I47" s="15" t="e">
        <f t="shared" ca="1" si="38"/>
        <v>#N/A</v>
      </c>
      <c r="J47" s="15" t="e">
        <f t="shared" ca="1" si="39"/>
        <v>#N/A</v>
      </c>
      <c r="K47" s="15" t="e">
        <f ca="1">CONCATENATE("G",J46+1,":I",'ALL JOBS'!$K$9)</f>
        <v>#N/A</v>
      </c>
      <c r="L47" s="15" t="e">
        <f t="shared" ca="1" si="14"/>
        <v>#N/A</v>
      </c>
      <c r="M47" s="15" t="e">
        <f t="shared" ca="1" si="3"/>
        <v>#N/A</v>
      </c>
      <c r="N47" s="15" t="e">
        <f t="shared" ca="1" si="4"/>
        <v>#N/A</v>
      </c>
      <c r="O47" s="15" t="e">
        <f t="shared" ca="1" si="5"/>
        <v>#N/A</v>
      </c>
      <c r="P47" s="15" t="e">
        <f t="shared" ca="1" si="6"/>
        <v>#N/A</v>
      </c>
      <c r="Q47" s="15" t="e">
        <f t="shared" ca="1" si="7"/>
        <v>#N/A</v>
      </c>
      <c r="R47" s="15" t="e">
        <f t="shared" ca="1" si="8"/>
        <v>#N/A</v>
      </c>
      <c r="S47" s="13" t="str">
        <f t="shared" ca="1" si="40"/>
        <v/>
      </c>
      <c r="T47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7" s="15">
        <f t="shared" si="41"/>
        <v>47</v>
      </c>
      <c r="V47" s="15" t="e">
        <f t="shared" ca="1" si="42"/>
        <v>#N/A</v>
      </c>
      <c r="W47" s="15" t="e">
        <f t="shared" ca="1" si="43"/>
        <v>#N/A</v>
      </c>
      <c r="X47" s="15" t="e">
        <f t="shared" ca="1" si="15"/>
        <v>#N/A</v>
      </c>
      <c r="Y47" s="15" t="e">
        <f t="shared" ca="1" si="9"/>
        <v>#N/A</v>
      </c>
      <c r="Z47" s="15" t="e">
        <f t="shared" ca="1" si="10"/>
        <v>#N/A</v>
      </c>
      <c r="AA47" s="15" t="e">
        <f t="shared" ca="1" si="11"/>
        <v>#N/A</v>
      </c>
      <c r="AB47" s="15" t="e">
        <f t="shared" ca="1" si="16"/>
        <v>#N/A</v>
      </c>
      <c r="AC47" s="15" t="e">
        <f t="shared" ca="1" si="12"/>
        <v>#N/A</v>
      </c>
      <c r="AD47" s="15" t="e">
        <f t="shared" ca="1" si="13"/>
        <v>#N/A</v>
      </c>
      <c r="AF47" s="15" t="str">
        <f t="shared" ca="1" si="44"/>
        <v/>
      </c>
      <c r="AG47" s="15" t="str">
        <f t="shared" si="45"/>
        <v>'ALL JOBS'!D53</v>
      </c>
      <c r="AH47" s="15" t="str">
        <f t="shared" si="46"/>
        <v>'ALL JOBS'!F53</v>
      </c>
      <c r="AJ47" s="15" t="e">
        <f ca="1">(OR(INDIRECT(L47)=MAX('ALL JOBS'!A:A),AJ46))</f>
        <v>#N/A</v>
      </c>
    </row>
    <row r="48" spans="1:36" ht="30" customHeight="1">
      <c r="A48" s="15" t="str">
        <f t="shared" ca="1" si="31"/>
        <v/>
      </c>
      <c r="B48" s="12" t="str">
        <f t="shared" ca="1" si="32"/>
        <v/>
      </c>
      <c r="C48" s="13" t="str">
        <f t="shared" ca="1" si="33"/>
        <v/>
      </c>
      <c r="D48" s="13" t="str">
        <f t="shared" ca="1" si="34"/>
        <v/>
      </c>
      <c r="E48" s="13" t="str">
        <f t="shared" ca="1" si="35"/>
        <v/>
      </c>
      <c r="F48" s="14" t="str">
        <f t="shared" ca="1" si="36"/>
        <v/>
      </c>
      <c r="G48" s="15" t="str">
        <f ca="1">IF($C$1="ALL",IF(INDIRECT(AH48)="","",IF(INDIRECT(AG48)&gt;MAX(Budget!$B$3,Budget!$E$3),"","Y")),IF(ISERR(FIND($C$1,INDIRECT(AH48))),"",IF(INDIRECT(AG48)&gt;MAX(Budget!$B$3,Budget!$E$3),"","Y")))</f>
        <v>Y</v>
      </c>
      <c r="H48" s="15">
        <f t="shared" si="37"/>
        <v>48</v>
      </c>
      <c r="I48" s="15" t="e">
        <f t="shared" ca="1" si="38"/>
        <v>#N/A</v>
      </c>
      <c r="J48" s="15" t="e">
        <f t="shared" ca="1" si="39"/>
        <v>#N/A</v>
      </c>
      <c r="K48" s="15" t="e">
        <f ca="1">CONCATENATE("G",J47+1,":I",'ALL JOBS'!$K$9)</f>
        <v>#N/A</v>
      </c>
      <c r="L48" s="15" t="e">
        <f t="shared" ca="1" si="14"/>
        <v>#N/A</v>
      </c>
      <c r="M48" s="15" t="e">
        <f t="shared" ca="1" si="3"/>
        <v>#N/A</v>
      </c>
      <c r="N48" s="15" t="e">
        <f t="shared" ca="1" si="4"/>
        <v>#N/A</v>
      </c>
      <c r="O48" s="15" t="e">
        <f t="shared" ca="1" si="5"/>
        <v>#N/A</v>
      </c>
      <c r="P48" s="15" t="e">
        <f t="shared" ca="1" si="6"/>
        <v>#N/A</v>
      </c>
      <c r="Q48" s="15" t="e">
        <f t="shared" ca="1" si="7"/>
        <v>#N/A</v>
      </c>
      <c r="R48" s="15" t="e">
        <f t="shared" ca="1" si="8"/>
        <v>#N/A</v>
      </c>
      <c r="S48" s="13" t="str">
        <f t="shared" ca="1" si="40"/>
        <v/>
      </c>
      <c r="T48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8" s="15">
        <f t="shared" si="41"/>
        <v>48</v>
      </c>
      <c r="V48" s="15" t="e">
        <f t="shared" ca="1" si="42"/>
        <v>#N/A</v>
      </c>
      <c r="W48" s="15" t="e">
        <f t="shared" ca="1" si="43"/>
        <v>#N/A</v>
      </c>
      <c r="X48" s="15" t="e">
        <f t="shared" ca="1" si="15"/>
        <v>#N/A</v>
      </c>
      <c r="Y48" s="15" t="e">
        <f t="shared" ca="1" si="9"/>
        <v>#N/A</v>
      </c>
      <c r="Z48" s="15" t="e">
        <f t="shared" ca="1" si="10"/>
        <v>#N/A</v>
      </c>
      <c r="AA48" s="15" t="e">
        <f t="shared" ca="1" si="11"/>
        <v>#N/A</v>
      </c>
      <c r="AB48" s="15" t="e">
        <f t="shared" ca="1" si="16"/>
        <v>#N/A</v>
      </c>
      <c r="AC48" s="15" t="e">
        <f t="shared" ca="1" si="12"/>
        <v>#N/A</v>
      </c>
      <c r="AD48" s="15" t="e">
        <f t="shared" ca="1" si="13"/>
        <v>#N/A</v>
      </c>
      <c r="AF48" s="15" t="str">
        <f t="shared" ca="1" si="44"/>
        <v/>
      </c>
      <c r="AG48" s="15" t="str">
        <f t="shared" si="45"/>
        <v>'ALL JOBS'!D54</v>
      </c>
      <c r="AH48" s="15" t="str">
        <f t="shared" si="46"/>
        <v>'ALL JOBS'!F54</v>
      </c>
      <c r="AJ48" s="15" t="e">
        <f ca="1">(OR(INDIRECT(L48)=MAX('ALL JOBS'!A:A),AJ47))</f>
        <v>#N/A</v>
      </c>
    </row>
    <row r="49" spans="1:36" ht="30" customHeight="1">
      <c r="A49" s="15" t="str">
        <f t="shared" ca="1" si="31"/>
        <v/>
      </c>
      <c r="B49" s="12" t="str">
        <f t="shared" ca="1" si="32"/>
        <v/>
      </c>
      <c r="C49" s="13" t="str">
        <f t="shared" ca="1" si="33"/>
        <v/>
      </c>
      <c r="D49" s="13" t="str">
        <f t="shared" ca="1" si="34"/>
        <v/>
      </c>
      <c r="E49" s="13" t="str">
        <f t="shared" ca="1" si="35"/>
        <v/>
      </c>
      <c r="F49" s="14" t="str">
        <f t="shared" ca="1" si="36"/>
        <v/>
      </c>
      <c r="G49" s="15" t="str">
        <f ca="1">IF($C$1="ALL",IF(INDIRECT(AH49)="","",IF(INDIRECT(AG49)&gt;MAX(Budget!$B$3,Budget!$E$3),"","Y")),IF(ISERR(FIND($C$1,INDIRECT(AH49))),"",IF(INDIRECT(AG49)&gt;MAX(Budget!$B$3,Budget!$E$3),"","Y")))</f>
        <v/>
      </c>
      <c r="H49" s="15">
        <f t="shared" si="37"/>
        <v>49</v>
      </c>
      <c r="I49" s="15" t="e">
        <f t="shared" ca="1" si="38"/>
        <v>#N/A</v>
      </c>
      <c r="J49" s="15" t="e">
        <f t="shared" ca="1" si="39"/>
        <v>#N/A</v>
      </c>
      <c r="K49" s="15" t="e">
        <f ca="1">CONCATENATE("G",J48+1,":I",'ALL JOBS'!$K$9)</f>
        <v>#N/A</v>
      </c>
      <c r="L49" s="15" t="e">
        <f t="shared" ca="1" si="14"/>
        <v>#N/A</v>
      </c>
      <c r="M49" s="15" t="e">
        <f t="shared" ca="1" si="3"/>
        <v>#N/A</v>
      </c>
      <c r="N49" s="15" t="e">
        <f t="shared" ca="1" si="4"/>
        <v>#N/A</v>
      </c>
      <c r="O49" s="15" t="e">
        <f t="shared" ca="1" si="5"/>
        <v>#N/A</v>
      </c>
      <c r="P49" s="15" t="e">
        <f t="shared" ca="1" si="6"/>
        <v>#N/A</v>
      </c>
      <c r="Q49" s="15" t="e">
        <f t="shared" ca="1" si="7"/>
        <v>#N/A</v>
      </c>
      <c r="R49" s="15" t="e">
        <f t="shared" ca="1" si="8"/>
        <v>#N/A</v>
      </c>
      <c r="S49" s="13" t="str">
        <f t="shared" ca="1" si="40"/>
        <v/>
      </c>
      <c r="T49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9" s="15">
        <f t="shared" si="41"/>
        <v>49</v>
      </c>
      <c r="V49" s="15" t="e">
        <f t="shared" ca="1" si="42"/>
        <v>#N/A</v>
      </c>
      <c r="W49" s="15" t="e">
        <f t="shared" ca="1" si="43"/>
        <v>#N/A</v>
      </c>
      <c r="X49" s="15" t="e">
        <f t="shared" ca="1" si="15"/>
        <v>#N/A</v>
      </c>
      <c r="Y49" s="15" t="e">
        <f t="shared" ca="1" si="9"/>
        <v>#N/A</v>
      </c>
      <c r="Z49" s="15" t="e">
        <f t="shared" ca="1" si="10"/>
        <v>#N/A</v>
      </c>
      <c r="AA49" s="15" t="e">
        <f t="shared" ca="1" si="11"/>
        <v>#N/A</v>
      </c>
      <c r="AB49" s="15" t="e">
        <f t="shared" ca="1" si="16"/>
        <v>#N/A</v>
      </c>
      <c r="AC49" s="15" t="e">
        <f t="shared" ca="1" si="12"/>
        <v>#N/A</v>
      </c>
      <c r="AD49" s="15" t="e">
        <f t="shared" ca="1" si="13"/>
        <v>#N/A</v>
      </c>
      <c r="AF49" s="15" t="str">
        <f t="shared" ca="1" si="44"/>
        <v/>
      </c>
      <c r="AG49" s="15" t="str">
        <f t="shared" si="45"/>
        <v>'ALL JOBS'!D55</v>
      </c>
      <c r="AH49" s="15" t="str">
        <f t="shared" si="46"/>
        <v>'ALL JOBS'!F55</v>
      </c>
      <c r="AJ49" s="15" t="e">
        <f ca="1">(OR(INDIRECT(L49)=MAX('ALL JOBS'!A:A),AJ48))</f>
        <v>#N/A</v>
      </c>
    </row>
    <row r="50" spans="1:36" ht="30" customHeight="1">
      <c r="A50" s="15" t="str">
        <f t="shared" ca="1" si="31"/>
        <v/>
      </c>
      <c r="B50" s="12" t="str">
        <f t="shared" ca="1" si="32"/>
        <v/>
      </c>
      <c r="C50" s="13" t="str">
        <f t="shared" ca="1" si="33"/>
        <v/>
      </c>
      <c r="D50" s="13" t="str">
        <f t="shared" ca="1" si="34"/>
        <v/>
      </c>
      <c r="E50" s="13" t="str">
        <f t="shared" ca="1" si="35"/>
        <v/>
      </c>
      <c r="F50" s="14" t="str">
        <f t="shared" ca="1" si="36"/>
        <v/>
      </c>
      <c r="G50" s="15" t="str">
        <f ca="1">IF($C$1="ALL",IF(INDIRECT(AH50)="","",IF(INDIRECT(AG50)&gt;MAX(Budget!$B$3,Budget!$E$3),"","Y")),IF(ISERR(FIND($C$1,INDIRECT(AH50))),"",IF(INDIRECT(AG50)&gt;MAX(Budget!$B$3,Budget!$E$3),"","Y")))</f>
        <v/>
      </c>
      <c r="H50" s="15">
        <f t="shared" si="37"/>
        <v>50</v>
      </c>
      <c r="I50" s="15" t="e">
        <f t="shared" ca="1" si="38"/>
        <v>#N/A</v>
      </c>
      <c r="J50" s="15" t="e">
        <f t="shared" ca="1" si="39"/>
        <v>#N/A</v>
      </c>
      <c r="K50" s="15" t="e">
        <f ca="1">CONCATENATE("G",J49+1,":I",'ALL JOBS'!$K$9)</f>
        <v>#N/A</v>
      </c>
      <c r="L50" s="15" t="e">
        <f t="shared" ca="1" si="14"/>
        <v>#N/A</v>
      </c>
      <c r="M50" s="15" t="e">
        <f t="shared" ca="1" si="3"/>
        <v>#N/A</v>
      </c>
      <c r="N50" s="15" t="e">
        <f t="shared" ca="1" si="4"/>
        <v>#N/A</v>
      </c>
      <c r="O50" s="15" t="e">
        <f t="shared" ca="1" si="5"/>
        <v>#N/A</v>
      </c>
      <c r="P50" s="15" t="e">
        <f t="shared" ca="1" si="6"/>
        <v>#N/A</v>
      </c>
      <c r="Q50" s="15" t="e">
        <f t="shared" ca="1" si="7"/>
        <v>#N/A</v>
      </c>
      <c r="R50" s="15" t="e">
        <f t="shared" ca="1" si="8"/>
        <v>#N/A</v>
      </c>
      <c r="S50" s="13" t="str">
        <f t="shared" ca="1" si="40"/>
        <v/>
      </c>
      <c r="T50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0" s="15">
        <f t="shared" si="41"/>
        <v>50</v>
      </c>
      <c r="V50" s="15" t="e">
        <f t="shared" ca="1" si="42"/>
        <v>#N/A</v>
      </c>
      <c r="W50" s="15" t="e">
        <f t="shared" ca="1" si="43"/>
        <v>#N/A</v>
      </c>
      <c r="X50" s="15" t="e">
        <f t="shared" ca="1" si="15"/>
        <v>#N/A</v>
      </c>
      <c r="Y50" s="15" t="e">
        <f t="shared" ca="1" si="9"/>
        <v>#N/A</v>
      </c>
      <c r="Z50" s="15" t="e">
        <f t="shared" ca="1" si="10"/>
        <v>#N/A</v>
      </c>
      <c r="AA50" s="15" t="e">
        <f t="shared" ca="1" si="11"/>
        <v>#N/A</v>
      </c>
      <c r="AB50" s="15" t="e">
        <f t="shared" ca="1" si="16"/>
        <v>#N/A</v>
      </c>
      <c r="AC50" s="15" t="e">
        <f t="shared" ca="1" si="12"/>
        <v>#N/A</v>
      </c>
      <c r="AD50" s="15" t="e">
        <f t="shared" ca="1" si="13"/>
        <v>#N/A</v>
      </c>
      <c r="AF50" s="15" t="str">
        <f t="shared" ca="1" si="44"/>
        <v/>
      </c>
      <c r="AG50" s="15" t="str">
        <f t="shared" si="45"/>
        <v>'ALL JOBS'!D56</v>
      </c>
      <c r="AH50" s="15" t="str">
        <f t="shared" si="46"/>
        <v>'ALL JOBS'!F56</v>
      </c>
      <c r="AJ50" s="15" t="e">
        <f ca="1">(OR(INDIRECT(L50)=MAX('ALL JOBS'!A:A),AJ49))</f>
        <v>#N/A</v>
      </c>
    </row>
    <row r="51" spans="1:36" ht="30" customHeight="1">
      <c r="A51" s="15" t="str">
        <f t="shared" ca="1" si="31"/>
        <v/>
      </c>
      <c r="B51" s="12" t="str">
        <f t="shared" ca="1" si="32"/>
        <v/>
      </c>
      <c r="C51" s="13" t="str">
        <f t="shared" ca="1" si="33"/>
        <v/>
      </c>
      <c r="D51" s="13" t="str">
        <f t="shared" ca="1" si="34"/>
        <v/>
      </c>
      <c r="E51" s="13" t="str">
        <f t="shared" ca="1" si="35"/>
        <v/>
      </c>
      <c r="F51" s="14" t="str">
        <f t="shared" ca="1" si="36"/>
        <v/>
      </c>
      <c r="G51" s="15" t="str">
        <f ca="1">IF($C$1="ALL",IF(INDIRECT(AH51)="","",IF(INDIRECT(AG51)&gt;MAX(Budget!$B$3,Budget!$E$3),"","Y")),IF(ISERR(FIND($C$1,INDIRECT(AH51))),"",IF(INDIRECT(AG51)&gt;MAX(Budget!$B$3,Budget!$E$3),"","Y")))</f>
        <v>Y</v>
      </c>
      <c r="H51" s="15">
        <f t="shared" si="37"/>
        <v>51</v>
      </c>
      <c r="I51" s="15" t="e">
        <f t="shared" ca="1" si="38"/>
        <v>#N/A</v>
      </c>
      <c r="J51" s="15" t="e">
        <f t="shared" ca="1" si="39"/>
        <v>#N/A</v>
      </c>
      <c r="K51" s="15" t="e">
        <f ca="1">CONCATENATE("G",J50+1,":I",'ALL JOBS'!$K$9)</f>
        <v>#N/A</v>
      </c>
      <c r="L51" s="15" t="e">
        <f t="shared" ca="1" si="14"/>
        <v>#N/A</v>
      </c>
      <c r="M51" s="15" t="e">
        <f t="shared" ca="1" si="3"/>
        <v>#N/A</v>
      </c>
      <c r="N51" s="15" t="e">
        <f t="shared" ca="1" si="4"/>
        <v>#N/A</v>
      </c>
      <c r="O51" s="15" t="e">
        <f t="shared" ca="1" si="5"/>
        <v>#N/A</v>
      </c>
      <c r="P51" s="15" t="e">
        <f t="shared" ca="1" si="6"/>
        <v>#N/A</v>
      </c>
      <c r="Q51" s="15" t="e">
        <f t="shared" ca="1" si="7"/>
        <v>#N/A</v>
      </c>
      <c r="R51" s="15" t="e">
        <f t="shared" ca="1" si="8"/>
        <v>#N/A</v>
      </c>
      <c r="S51" s="13" t="str">
        <f t="shared" ca="1" si="40"/>
        <v/>
      </c>
      <c r="T51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1" s="15">
        <f t="shared" si="41"/>
        <v>51</v>
      </c>
      <c r="V51" s="15" t="e">
        <f t="shared" ca="1" si="42"/>
        <v>#N/A</v>
      </c>
      <c r="W51" s="15" t="e">
        <f t="shared" ca="1" si="43"/>
        <v>#N/A</v>
      </c>
      <c r="X51" s="15" t="e">
        <f t="shared" ca="1" si="15"/>
        <v>#N/A</v>
      </c>
      <c r="Y51" s="15" t="e">
        <f t="shared" ca="1" si="9"/>
        <v>#N/A</v>
      </c>
      <c r="Z51" s="15" t="e">
        <f t="shared" ca="1" si="10"/>
        <v>#N/A</v>
      </c>
      <c r="AA51" s="15" t="e">
        <f t="shared" ca="1" si="11"/>
        <v>#N/A</v>
      </c>
      <c r="AB51" s="15" t="e">
        <f t="shared" ca="1" si="16"/>
        <v>#N/A</v>
      </c>
      <c r="AC51" s="15" t="e">
        <f t="shared" ca="1" si="12"/>
        <v>#N/A</v>
      </c>
      <c r="AD51" s="15" t="e">
        <f t="shared" ca="1" si="13"/>
        <v>#N/A</v>
      </c>
      <c r="AF51" s="15" t="str">
        <f t="shared" ca="1" si="44"/>
        <v/>
      </c>
      <c r="AG51" s="15" t="str">
        <f t="shared" si="45"/>
        <v>'ALL JOBS'!D57</v>
      </c>
      <c r="AH51" s="15" t="str">
        <f t="shared" si="46"/>
        <v>'ALL JOBS'!F57</v>
      </c>
      <c r="AJ51" s="15" t="e">
        <f ca="1">(OR(INDIRECT(L51)=MAX('ALL JOBS'!A:A),AJ50))</f>
        <v>#N/A</v>
      </c>
    </row>
    <row r="52" spans="1:36" ht="30" customHeight="1">
      <c r="A52" s="15" t="str">
        <f t="shared" ca="1" si="31"/>
        <v/>
      </c>
      <c r="B52" s="12" t="str">
        <f t="shared" ca="1" si="32"/>
        <v/>
      </c>
      <c r="C52" s="13" t="str">
        <f t="shared" ca="1" si="33"/>
        <v/>
      </c>
      <c r="D52" s="13" t="str">
        <f t="shared" ca="1" si="34"/>
        <v/>
      </c>
      <c r="E52" s="13" t="str">
        <f t="shared" ca="1" si="35"/>
        <v/>
      </c>
      <c r="F52" s="14" t="str">
        <f t="shared" ca="1" si="36"/>
        <v/>
      </c>
      <c r="G52" s="15" t="str">
        <f ca="1">IF($C$1="ALL",IF(INDIRECT(AH52)="","",IF(INDIRECT(AG52)&gt;MAX(Budget!$B$3,Budget!$E$3),"","Y")),IF(ISERR(FIND($C$1,INDIRECT(AH52))),"",IF(INDIRECT(AG52)&gt;MAX(Budget!$B$3,Budget!$E$3),"","Y")))</f>
        <v/>
      </c>
      <c r="H52" s="15">
        <f t="shared" si="37"/>
        <v>52</v>
      </c>
      <c r="I52" s="15" t="e">
        <f t="shared" ca="1" si="38"/>
        <v>#N/A</v>
      </c>
      <c r="J52" s="15" t="e">
        <f t="shared" ca="1" si="39"/>
        <v>#N/A</v>
      </c>
      <c r="K52" s="15" t="e">
        <f ca="1">CONCATENATE("G",J51+1,":I",'ALL JOBS'!$K$9)</f>
        <v>#N/A</v>
      </c>
      <c r="L52" s="15" t="e">
        <f t="shared" ca="1" si="14"/>
        <v>#N/A</v>
      </c>
      <c r="M52" s="15" t="e">
        <f t="shared" ca="1" si="3"/>
        <v>#N/A</v>
      </c>
      <c r="N52" s="15" t="e">
        <f t="shared" ca="1" si="4"/>
        <v>#N/A</v>
      </c>
      <c r="O52" s="15" t="e">
        <f t="shared" ca="1" si="5"/>
        <v>#N/A</v>
      </c>
      <c r="P52" s="15" t="e">
        <f t="shared" ca="1" si="6"/>
        <v>#N/A</v>
      </c>
      <c r="Q52" s="15" t="e">
        <f t="shared" ca="1" si="7"/>
        <v>#N/A</v>
      </c>
      <c r="R52" s="15" t="e">
        <f t="shared" ca="1" si="8"/>
        <v>#N/A</v>
      </c>
      <c r="S52" s="13" t="str">
        <f t="shared" ca="1" si="40"/>
        <v/>
      </c>
      <c r="T52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2" s="15">
        <f t="shared" si="41"/>
        <v>52</v>
      </c>
      <c r="V52" s="15" t="e">
        <f t="shared" ca="1" si="42"/>
        <v>#N/A</v>
      </c>
      <c r="W52" s="15" t="e">
        <f t="shared" ca="1" si="43"/>
        <v>#N/A</v>
      </c>
      <c r="X52" s="15" t="e">
        <f t="shared" ca="1" si="15"/>
        <v>#N/A</v>
      </c>
      <c r="Y52" s="15" t="e">
        <f t="shared" ca="1" si="9"/>
        <v>#N/A</v>
      </c>
      <c r="Z52" s="15" t="e">
        <f t="shared" ca="1" si="10"/>
        <v>#N/A</v>
      </c>
      <c r="AA52" s="15" t="e">
        <f t="shared" ca="1" si="11"/>
        <v>#N/A</v>
      </c>
      <c r="AB52" s="15" t="e">
        <f t="shared" ca="1" si="16"/>
        <v>#N/A</v>
      </c>
      <c r="AC52" s="15" t="e">
        <f t="shared" ca="1" si="12"/>
        <v>#N/A</v>
      </c>
      <c r="AD52" s="15" t="e">
        <f t="shared" ca="1" si="13"/>
        <v>#N/A</v>
      </c>
      <c r="AF52" s="15" t="str">
        <f t="shared" ca="1" si="44"/>
        <v/>
      </c>
      <c r="AG52" s="15" t="str">
        <f t="shared" si="45"/>
        <v>'ALL JOBS'!D58</v>
      </c>
      <c r="AH52" s="15" t="str">
        <f t="shared" si="46"/>
        <v>'ALL JOBS'!F58</v>
      </c>
      <c r="AJ52" s="15" t="e">
        <f ca="1">(OR(INDIRECT(L52)=MAX('ALL JOBS'!A:A),AJ51))</f>
        <v>#N/A</v>
      </c>
    </row>
    <row r="53" spans="1:36" ht="30" customHeight="1">
      <c r="A53" s="15" t="str">
        <f t="shared" ca="1" si="31"/>
        <v/>
      </c>
      <c r="B53" s="12" t="str">
        <f t="shared" ca="1" si="32"/>
        <v/>
      </c>
      <c r="C53" s="13" t="str">
        <f t="shared" ca="1" si="33"/>
        <v/>
      </c>
      <c r="D53" s="13" t="str">
        <f t="shared" ca="1" si="34"/>
        <v/>
      </c>
      <c r="E53" s="13" t="str">
        <f t="shared" ca="1" si="35"/>
        <v/>
      </c>
      <c r="F53" s="14" t="str">
        <f t="shared" ca="1" si="36"/>
        <v/>
      </c>
      <c r="G53" s="15" t="str">
        <f ca="1">IF($C$1="ALL",IF(INDIRECT(AH53)="","",IF(INDIRECT(AG53)&gt;MAX(Budget!$B$3,Budget!$E$3),"","Y")),IF(ISERR(FIND($C$1,INDIRECT(AH53))),"",IF(INDIRECT(AG53)&gt;MAX(Budget!$B$3,Budget!$E$3),"","Y")))</f>
        <v/>
      </c>
      <c r="H53" s="15">
        <f t="shared" si="37"/>
        <v>53</v>
      </c>
      <c r="I53" s="15" t="e">
        <f t="shared" ca="1" si="38"/>
        <v>#N/A</v>
      </c>
      <c r="J53" s="15" t="e">
        <f t="shared" ca="1" si="39"/>
        <v>#N/A</v>
      </c>
      <c r="K53" s="15" t="e">
        <f ca="1">CONCATENATE("G",J52+1,":I",'ALL JOBS'!$K$9)</f>
        <v>#N/A</v>
      </c>
      <c r="L53" s="15" t="e">
        <f t="shared" ca="1" si="14"/>
        <v>#N/A</v>
      </c>
      <c r="M53" s="15" t="e">
        <f t="shared" ca="1" si="3"/>
        <v>#N/A</v>
      </c>
      <c r="N53" s="15" t="e">
        <f t="shared" ca="1" si="4"/>
        <v>#N/A</v>
      </c>
      <c r="O53" s="15" t="e">
        <f t="shared" ca="1" si="5"/>
        <v>#N/A</v>
      </c>
      <c r="P53" s="15" t="e">
        <f t="shared" ca="1" si="6"/>
        <v>#N/A</v>
      </c>
      <c r="Q53" s="15" t="e">
        <f t="shared" ca="1" si="7"/>
        <v>#N/A</v>
      </c>
      <c r="R53" s="15" t="e">
        <f t="shared" ca="1" si="8"/>
        <v>#N/A</v>
      </c>
      <c r="S53" s="13" t="str">
        <f t="shared" ca="1" si="40"/>
        <v/>
      </c>
      <c r="T53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3" s="15">
        <f t="shared" si="41"/>
        <v>53</v>
      </c>
      <c r="V53" s="15" t="e">
        <f t="shared" ca="1" si="42"/>
        <v>#N/A</v>
      </c>
      <c r="W53" s="15" t="e">
        <f t="shared" ca="1" si="43"/>
        <v>#N/A</v>
      </c>
      <c r="X53" s="15" t="e">
        <f t="shared" ca="1" si="15"/>
        <v>#N/A</v>
      </c>
      <c r="Y53" s="15" t="e">
        <f t="shared" ca="1" si="9"/>
        <v>#N/A</v>
      </c>
      <c r="Z53" s="15" t="e">
        <f t="shared" ca="1" si="10"/>
        <v>#N/A</v>
      </c>
      <c r="AA53" s="15" t="e">
        <f t="shared" ca="1" si="11"/>
        <v>#N/A</v>
      </c>
      <c r="AB53" s="15" t="e">
        <f t="shared" ca="1" si="16"/>
        <v>#N/A</v>
      </c>
      <c r="AC53" s="15" t="e">
        <f t="shared" ca="1" si="12"/>
        <v>#N/A</v>
      </c>
      <c r="AD53" s="15" t="e">
        <f t="shared" ca="1" si="13"/>
        <v>#N/A</v>
      </c>
      <c r="AF53" s="15" t="str">
        <f t="shared" ca="1" si="44"/>
        <v/>
      </c>
      <c r="AG53" s="15" t="str">
        <f t="shared" si="45"/>
        <v>'ALL JOBS'!D59</v>
      </c>
      <c r="AH53" s="15" t="str">
        <f t="shared" si="46"/>
        <v>'ALL JOBS'!F59</v>
      </c>
      <c r="AJ53" s="15" t="e">
        <f ca="1">(OR(INDIRECT(L53)=MAX('ALL JOBS'!A:A),AJ52))</f>
        <v>#N/A</v>
      </c>
    </row>
    <row r="54" spans="1:36" ht="30" customHeight="1">
      <c r="A54" s="15" t="str">
        <f t="shared" ca="1" si="31"/>
        <v/>
      </c>
      <c r="B54" s="12" t="str">
        <f t="shared" ca="1" si="32"/>
        <v/>
      </c>
      <c r="C54" s="13" t="str">
        <f t="shared" ca="1" si="33"/>
        <v/>
      </c>
      <c r="D54" s="13" t="str">
        <f t="shared" ca="1" si="34"/>
        <v/>
      </c>
      <c r="E54" s="13" t="str">
        <f t="shared" ca="1" si="35"/>
        <v/>
      </c>
      <c r="F54" s="14" t="str">
        <f t="shared" ca="1" si="36"/>
        <v/>
      </c>
      <c r="G54" s="15" t="str">
        <f ca="1">IF($C$1="ALL",IF(INDIRECT(AH54)="","",IF(INDIRECT(AG54)&gt;MAX(Budget!$B$3,Budget!$E$3),"","Y")),IF(ISERR(FIND($C$1,INDIRECT(AH54))),"",IF(INDIRECT(AG54)&gt;MAX(Budget!$B$3,Budget!$E$3),"","Y")))</f>
        <v/>
      </c>
      <c r="H54" s="15">
        <f t="shared" si="37"/>
        <v>54</v>
      </c>
      <c r="I54" s="15" t="e">
        <f t="shared" ca="1" si="38"/>
        <v>#N/A</v>
      </c>
      <c r="J54" s="15" t="e">
        <f t="shared" ca="1" si="39"/>
        <v>#N/A</v>
      </c>
      <c r="K54" s="15" t="e">
        <f ca="1">CONCATENATE("G",J53+1,":I",'ALL JOBS'!$K$9)</f>
        <v>#N/A</v>
      </c>
      <c r="L54" s="15" t="e">
        <f t="shared" ca="1" si="14"/>
        <v>#N/A</v>
      </c>
      <c r="M54" s="15" t="e">
        <f t="shared" ca="1" si="3"/>
        <v>#N/A</v>
      </c>
      <c r="N54" s="15" t="e">
        <f t="shared" ca="1" si="4"/>
        <v>#N/A</v>
      </c>
      <c r="O54" s="15" t="e">
        <f t="shared" ca="1" si="5"/>
        <v>#N/A</v>
      </c>
      <c r="P54" s="15" t="e">
        <f t="shared" ca="1" si="6"/>
        <v>#N/A</v>
      </c>
      <c r="Q54" s="15" t="e">
        <f t="shared" ca="1" si="7"/>
        <v>#N/A</v>
      </c>
      <c r="R54" s="15" t="e">
        <f t="shared" ca="1" si="8"/>
        <v>#N/A</v>
      </c>
      <c r="S54" s="13" t="str">
        <f t="shared" ca="1" si="40"/>
        <v/>
      </c>
      <c r="T54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4" s="15">
        <f t="shared" si="41"/>
        <v>54</v>
      </c>
      <c r="V54" s="15" t="e">
        <f t="shared" ca="1" si="42"/>
        <v>#N/A</v>
      </c>
      <c r="W54" s="15" t="e">
        <f t="shared" ca="1" si="43"/>
        <v>#N/A</v>
      </c>
      <c r="X54" s="15" t="e">
        <f t="shared" ca="1" si="15"/>
        <v>#N/A</v>
      </c>
      <c r="Y54" s="15" t="e">
        <f t="shared" ca="1" si="9"/>
        <v>#N/A</v>
      </c>
      <c r="Z54" s="15" t="e">
        <f t="shared" ca="1" si="10"/>
        <v>#N/A</v>
      </c>
      <c r="AA54" s="15" t="e">
        <f t="shared" ca="1" si="11"/>
        <v>#N/A</v>
      </c>
      <c r="AB54" s="15" t="e">
        <f t="shared" ca="1" si="16"/>
        <v>#N/A</v>
      </c>
      <c r="AC54" s="15" t="e">
        <f t="shared" ca="1" si="12"/>
        <v>#N/A</v>
      </c>
      <c r="AD54" s="15" t="e">
        <f t="shared" ca="1" si="13"/>
        <v>#N/A</v>
      </c>
      <c r="AF54" s="15" t="str">
        <f t="shared" ca="1" si="44"/>
        <v/>
      </c>
      <c r="AG54" s="15" t="str">
        <f t="shared" si="45"/>
        <v>'ALL JOBS'!D60</v>
      </c>
      <c r="AH54" s="15" t="str">
        <f t="shared" si="46"/>
        <v>'ALL JOBS'!F60</v>
      </c>
      <c r="AJ54" s="15" t="e">
        <f ca="1">(OR(INDIRECT(L54)=MAX('ALL JOBS'!A:A),AJ53))</f>
        <v>#N/A</v>
      </c>
    </row>
    <row r="55" spans="1:36" ht="30" customHeight="1">
      <c r="A55" s="15" t="str">
        <f t="shared" ca="1" si="31"/>
        <v/>
      </c>
      <c r="B55" s="12" t="str">
        <f t="shared" ca="1" si="32"/>
        <v/>
      </c>
      <c r="C55" s="13" t="str">
        <f t="shared" ca="1" si="33"/>
        <v/>
      </c>
      <c r="D55" s="13" t="str">
        <f t="shared" ca="1" si="34"/>
        <v/>
      </c>
      <c r="E55" s="13" t="str">
        <f t="shared" ca="1" si="35"/>
        <v/>
      </c>
      <c r="F55" s="14" t="str">
        <f t="shared" ca="1" si="36"/>
        <v/>
      </c>
      <c r="G55" s="15" t="str">
        <f ca="1">IF($C$1="ALL",IF(INDIRECT(AH55)="","",IF(INDIRECT(AG55)&gt;MAX(Budget!$B$3,Budget!$E$3),"","Y")),IF(ISERR(FIND($C$1,INDIRECT(AH55))),"",IF(INDIRECT(AG55)&gt;MAX(Budget!$B$3,Budget!$E$3),"","Y")))</f>
        <v/>
      </c>
      <c r="H55" s="15">
        <f t="shared" si="37"/>
        <v>55</v>
      </c>
      <c r="I55" s="15" t="e">
        <f t="shared" ca="1" si="38"/>
        <v>#N/A</v>
      </c>
      <c r="J55" s="15" t="e">
        <f t="shared" ca="1" si="39"/>
        <v>#N/A</v>
      </c>
      <c r="K55" s="15" t="e">
        <f ca="1">CONCATENATE("G",J54+1,":I",'ALL JOBS'!$K$9)</f>
        <v>#N/A</v>
      </c>
      <c r="L55" s="15" t="e">
        <f t="shared" ca="1" si="14"/>
        <v>#N/A</v>
      </c>
      <c r="M55" s="15" t="e">
        <f t="shared" ca="1" si="3"/>
        <v>#N/A</v>
      </c>
      <c r="N55" s="15" t="e">
        <f t="shared" ca="1" si="4"/>
        <v>#N/A</v>
      </c>
      <c r="O55" s="15" t="e">
        <f t="shared" ca="1" si="5"/>
        <v>#N/A</v>
      </c>
      <c r="P55" s="15" t="e">
        <f t="shared" ca="1" si="6"/>
        <v>#N/A</v>
      </c>
      <c r="Q55" s="15" t="e">
        <f t="shared" ca="1" si="7"/>
        <v>#N/A</v>
      </c>
      <c r="R55" s="15" t="e">
        <f t="shared" ca="1" si="8"/>
        <v>#N/A</v>
      </c>
      <c r="S55" s="13" t="str">
        <f t="shared" ca="1" si="40"/>
        <v/>
      </c>
      <c r="T55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5" s="15">
        <f t="shared" si="41"/>
        <v>55</v>
      </c>
      <c r="V55" s="15" t="e">
        <f t="shared" ca="1" si="42"/>
        <v>#N/A</v>
      </c>
      <c r="W55" s="15" t="e">
        <f t="shared" ca="1" si="43"/>
        <v>#N/A</v>
      </c>
      <c r="X55" s="15" t="e">
        <f t="shared" ca="1" si="15"/>
        <v>#N/A</v>
      </c>
      <c r="Y55" s="15" t="e">
        <f t="shared" ca="1" si="9"/>
        <v>#N/A</v>
      </c>
      <c r="Z55" s="15" t="e">
        <f t="shared" ca="1" si="10"/>
        <v>#N/A</v>
      </c>
      <c r="AA55" s="15" t="e">
        <f t="shared" ca="1" si="11"/>
        <v>#N/A</v>
      </c>
      <c r="AB55" s="15" t="e">
        <f t="shared" ca="1" si="16"/>
        <v>#N/A</v>
      </c>
      <c r="AC55" s="15" t="e">
        <f t="shared" ca="1" si="12"/>
        <v>#N/A</v>
      </c>
      <c r="AD55" s="15" t="e">
        <f t="shared" ca="1" si="13"/>
        <v>#N/A</v>
      </c>
      <c r="AF55" s="15" t="str">
        <f t="shared" ca="1" si="44"/>
        <v/>
      </c>
      <c r="AG55" s="15" t="str">
        <f t="shared" si="45"/>
        <v>'ALL JOBS'!D61</v>
      </c>
      <c r="AH55" s="15" t="str">
        <f t="shared" si="46"/>
        <v>'ALL JOBS'!F61</v>
      </c>
      <c r="AJ55" s="15" t="e">
        <f ca="1">(OR(INDIRECT(L55)=MAX('ALL JOBS'!A:A),AJ54))</f>
        <v>#N/A</v>
      </c>
    </row>
    <row r="56" spans="1:36" ht="30" customHeight="1">
      <c r="A56" s="15" t="str">
        <f t="shared" ca="1" si="31"/>
        <v/>
      </c>
      <c r="B56" s="12" t="str">
        <f t="shared" ca="1" si="32"/>
        <v/>
      </c>
      <c r="C56" s="13" t="str">
        <f t="shared" ca="1" si="33"/>
        <v/>
      </c>
      <c r="D56" s="13" t="str">
        <f t="shared" ca="1" si="34"/>
        <v/>
      </c>
      <c r="E56" s="13" t="str">
        <f t="shared" ca="1" si="35"/>
        <v/>
      </c>
      <c r="F56" s="14" t="str">
        <f t="shared" ca="1" si="36"/>
        <v/>
      </c>
      <c r="G56" s="15" t="str">
        <f ca="1">IF($C$1="ALL",IF(INDIRECT(AH56)="","",IF(INDIRECT(AG56)&gt;MAX(Budget!$B$3,Budget!$E$3),"","Y")),IF(ISERR(FIND($C$1,INDIRECT(AH56))),"",IF(INDIRECT(AG56)&gt;MAX(Budget!$B$3,Budget!$E$3),"","Y")))</f>
        <v>Y</v>
      </c>
      <c r="H56" s="15">
        <f t="shared" si="37"/>
        <v>56</v>
      </c>
      <c r="I56" s="15" t="e">
        <f t="shared" ca="1" si="38"/>
        <v>#N/A</v>
      </c>
      <c r="J56" s="15" t="e">
        <f t="shared" ca="1" si="39"/>
        <v>#N/A</v>
      </c>
      <c r="K56" s="15" t="e">
        <f ca="1">CONCATENATE("G",J55+1,":I",'ALL JOBS'!$K$9)</f>
        <v>#N/A</v>
      </c>
      <c r="L56" s="15" t="e">
        <f t="shared" ca="1" si="14"/>
        <v>#N/A</v>
      </c>
      <c r="M56" s="15" t="e">
        <f t="shared" ca="1" si="3"/>
        <v>#N/A</v>
      </c>
      <c r="N56" s="15" t="e">
        <f t="shared" ca="1" si="4"/>
        <v>#N/A</v>
      </c>
      <c r="O56" s="15" t="e">
        <f t="shared" ca="1" si="5"/>
        <v>#N/A</v>
      </c>
      <c r="P56" s="15" t="e">
        <f t="shared" ca="1" si="6"/>
        <v>#N/A</v>
      </c>
      <c r="Q56" s="15" t="e">
        <f t="shared" ca="1" si="7"/>
        <v>#N/A</v>
      </c>
      <c r="R56" s="15" t="e">
        <f t="shared" ca="1" si="8"/>
        <v>#N/A</v>
      </c>
      <c r="S56" s="13" t="str">
        <f t="shared" ca="1" si="40"/>
        <v/>
      </c>
      <c r="T56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6" s="15">
        <f t="shared" si="41"/>
        <v>56</v>
      </c>
      <c r="V56" s="15" t="e">
        <f t="shared" ca="1" si="42"/>
        <v>#N/A</v>
      </c>
      <c r="W56" s="15" t="e">
        <f t="shared" ca="1" si="43"/>
        <v>#N/A</v>
      </c>
      <c r="X56" s="15" t="e">
        <f t="shared" ca="1" si="15"/>
        <v>#N/A</v>
      </c>
      <c r="Y56" s="15" t="e">
        <f t="shared" ca="1" si="9"/>
        <v>#N/A</v>
      </c>
      <c r="Z56" s="15" t="e">
        <f t="shared" ca="1" si="10"/>
        <v>#N/A</v>
      </c>
      <c r="AA56" s="15" t="e">
        <f t="shared" ca="1" si="11"/>
        <v>#N/A</v>
      </c>
      <c r="AB56" s="15" t="e">
        <f t="shared" ca="1" si="16"/>
        <v>#N/A</v>
      </c>
      <c r="AC56" s="15" t="e">
        <f t="shared" ca="1" si="12"/>
        <v>#N/A</v>
      </c>
      <c r="AD56" s="15" t="e">
        <f t="shared" ca="1" si="13"/>
        <v>#N/A</v>
      </c>
      <c r="AF56" s="15" t="str">
        <f t="shared" ca="1" si="44"/>
        <v/>
      </c>
      <c r="AG56" s="15" t="str">
        <f t="shared" si="45"/>
        <v>'ALL JOBS'!D62</v>
      </c>
      <c r="AH56" s="15" t="str">
        <f t="shared" si="46"/>
        <v>'ALL JOBS'!F62</v>
      </c>
      <c r="AJ56" s="15" t="e">
        <f ca="1">(OR(INDIRECT(L56)=MAX('ALL JOBS'!A:A),AJ55))</f>
        <v>#N/A</v>
      </c>
    </row>
    <row r="57" spans="1:36" ht="30" customHeight="1">
      <c r="A57" s="15" t="str">
        <f t="shared" ca="1" si="31"/>
        <v/>
      </c>
      <c r="B57" s="12" t="str">
        <f t="shared" ca="1" si="32"/>
        <v/>
      </c>
      <c r="C57" s="13" t="str">
        <f t="shared" ca="1" si="33"/>
        <v/>
      </c>
      <c r="D57" s="13" t="str">
        <f t="shared" ca="1" si="34"/>
        <v/>
      </c>
      <c r="E57" s="13" t="str">
        <f t="shared" ca="1" si="35"/>
        <v/>
      </c>
      <c r="F57" s="14" t="str">
        <f t="shared" ca="1" si="36"/>
        <v/>
      </c>
      <c r="G57" s="15" t="str">
        <f ca="1">IF($C$1="ALL",IF(INDIRECT(AH57)="","",IF(INDIRECT(AG57)&gt;MAX(Budget!$B$3,Budget!$E$3),"","Y")),IF(ISERR(FIND($C$1,INDIRECT(AH57))),"",IF(INDIRECT(AG57)&gt;MAX(Budget!$B$3,Budget!$E$3),"","Y")))</f>
        <v>Y</v>
      </c>
      <c r="H57" s="15">
        <f t="shared" si="37"/>
        <v>57</v>
      </c>
      <c r="I57" s="15" t="e">
        <f t="shared" ca="1" si="38"/>
        <v>#N/A</v>
      </c>
      <c r="J57" s="15" t="e">
        <f t="shared" ca="1" si="39"/>
        <v>#N/A</v>
      </c>
      <c r="K57" s="15" t="e">
        <f ca="1">CONCATENATE("G",J56+1,":I",'ALL JOBS'!$K$9)</f>
        <v>#N/A</v>
      </c>
      <c r="L57" s="15" t="e">
        <f t="shared" ca="1" si="14"/>
        <v>#N/A</v>
      </c>
      <c r="M57" s="15" t="e">
        <f t="shared" ca="1" si="3"/>
        <v>#N/A</v>
      </c>
      <c r="N57" s="15" t="e">
        <f t="shared" ca="1" si="4"/>
        <v>#N/A</v>
      </c>
      <c r="O57" s="15" t="e">
        <f t="shared" ca="1" si="5"/>
        <v>#N/A</v>
      </c>
      <c r="P57" s="15" t="e">
        <f t="shared" ca="1" si="6"/>
        <v>#N/A</v>
      </c>
      <c r="Q57" s="15" t="e">
        <f t="shared" ca="1" si="7"/>
        <v>#N/A</v>
      </c>
      <c r="R57" s="15" t="e">
        <f t="shared" ca="1" si="8"/>
        <v>#N/A</v>
      </c>
      <c r="S57" s="13" t="str">
        <f t="shared" ca="1" si="40"/>
        <v/>
      </c>
      <c r="T57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7" s="15">
        <f t="shared" si="41"/>
        <v>57</v>
      </c>
      <c r="V57" s="15" t="e">
        <f t="shared" ca="1" si="42"/>
        <v>#N/A</v>
      </c>
      <c r="W57" s="15" t="e">
        <f t="shared" ca="1" si="43"/>
        <v>#N/A</v>
      </c>
      <c r="X57" s="15" t="e">
        <f t="shared" ca="1" si="15"/>
        <v>#N/A</v>
      </c>
      <c r="Y57" s="15" t="e">
        <f t="shared" ca="1" si="9"/>
        <v>#N/A</v>
      </c>
      <c r="Z57" s="15" t="e">
        <f t="shared" ca="1" si="10"/>
        <v>#N/A</v>
      </c>
      <c r="AA57" s="15" t="e">
        <f t="shared" ca="1" si="11"/>
        <v>#N/A</v>
      </c>
      <c r="AB57" s="15" t="e">
        <f t="shared" ca="1" si="16"/>
        <v>#N/A</v>
      </c>
      <c r="AC57" s="15" t="e">
        <f t="shared" ca="1" si="12"/>
        <v>#N/A</v>
      </c>
      <c r="AD57" s="15" t="e">
        <f t="shared" ca="1" si="13"/>
        <v>#N/A</v>
      </c>
      <c r="AF57" s="15" t="str">
        <f t="shared" ca="1" si="44"/>
        <v/>
      </c>
      <c r="AG57" s="15" t="str">
        <f t="shared" si="45"/>
        <v>'ALL JOBS'!D63</v>
      </c>
      <c r="AH57" s="15" t="str">
        <f t="shared" si="46"/>
        <v>'ALL JOBS'!F63</v>
      </c>
      <c r="AJ57" s="15" t="e">
        <f ca="1">(OR(INDIRECT(L57)=MAX('ALL JOBS'!A:A),AJ56))</f>
        <v>#N/A</v>
      </c>
    </row>
    <row r="58" spans="1:36" ht="30" customHeight="1">
      <c r="A58" s="15" t="str">
        <f t="shared" ca="1" si="31"/>
        <v/>
      </c>
      <c r="B58" s="12" t="str">
        <f t="shared" ca="1" si="32"/>
        <v/>
      </c>
      <c r="C58" s="13" t="str">
        <f t="shared" ca="1" si="33"/>
        <v/>
      </c>
      <c r="D58" s="13" t="str">
        <f t="shared" ca="1" si="34"/>
        <v/>
      </c>
      <c r="E58" s="13" t="str">
        <f t="shared" ca="1" si="35"/>
        <v/>
      </c>
      <c r="F58" s="14" t="str">
        <f t="shared" ca="1" si="36"/>
        <v/>
      </c>
      <c r="G58" s="15" t="str">
        <f ca="1">IF($C$1="ALL",IF(INDIRECT(AH58)="","",IF(INDIRECT(AG58)&gt;MAX(Budget!$B$3,Budget!$E$3),"","Y")),IF(ISERR(FIND($C$1,INDIRECT(AH58))),"",IF(INDIRECT(AG58)&gt;MAX(Budget!$B$3,Budget!$E$3),"","Y")))</f>
        <v>Y</v>
      </c>
      <c r="H58" s="15">
        <f t="shared" si="37"/>
        <v>58</v>
      </c>
      <c r="I58" s="15" t="e">
        <f t="shared" ca="1" si="38"/>
        <v>#N/A</v>
      </c>
      <c r="J58" s="15" t="e">
        <f t="shared" ca="1" si="39"/>
        <v>#N/A</v>
      </c>
      <c r="K58" s="15" t="e">
        <f ca="1">CONCATENATE("G",J57+1,":I",'ALL JOBS'!$K$9)</f>
        <v>#N/A</v>
      </c>
      <c r="L58" s="15" t="e">
        <f t="shared" ca="1" si="14"/>
        <v>#N/A</v>
      </c>
      <c r="M58" s="15" t="e">
        <f t="shared" ca="1" si="3"/>
        <v>#N/A</v>
      </c>
      <c r="N58" s="15" t="e">
        <f t="shared" ca="1" si="4"/>
        <v>#N/A</v>
      </c>
      <c r="O58" s="15" t="e">
        <f t="shared" ca="1" si="5"/>
        <v>#N/A</v>
      </c>
      <c r="P58" s="15" t="e">
        <f t="shared" ca="1" si="6"/>
        <v>#N/A</v>
      </c>
      <c r="Q58" s="15" t="e">
        <f t="shared" ca="1" si="7"/>
        <v>#N/A</v>
      </c>
      <c r="R58" s="15" t="e">
        <f t="shared" ca="1" si="8"/>
        <v>#N/A</v>
      </c>
      <c r="S58" s="13" t="str">
        <f t="shared" ca="1" si="40"/>
        <v/>
      </c>
      <c r="T58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8" s="15">
        <f t="shared" si="41"/>
        <v>58</v>
      </c>
      <c r="V58" s="15" t="e">
        <f t="shared" ca="1" si="42"/>
        <v>#N/A</v>
      </c>
      <c r="W58" s="15" t="e">
        <f t="shared" ca="1" si="43"/>
        <v>#N/A</v>
      </c>
      <c r="X58" s="15" t="e">
        <f t="shared" ca="1" si="15"/>
        <v>#N/A</v>
      </c>
      <c r="Y58" s="15" t="e">
        <f t="shared" ca="1" si="9"/>
        <v>#N/A</v>
      </c>
      <c r="Z58" s="15" t="e">
        <f t="shared" ca="1" si="10"/>
        <v>#N/A</v>
      </c>
      <c r="AA58" s="15" t="e">
        <f t="shared" ca="1" si="11"/>
        <v>#N/A</v>
      </c>
      <c r="AB58" s="15" t="e">
        <f t="shared" ca="1" si="16"/>
        <v>#N/A</v>
      </c>
      <c r="AC58" s="15" t="e">
        <f t="shared" ca="1" si="12"/>
        <v>#N/A</v>
      </c>
      <c r="AD58" s="15" t="e">
        <f t="shared" ca="1" si="13"/>
        <v>#N/A</v>
      </c>
      <c r="AF58" s="15" t="str">
        <f t="shared" ca="1" si="44"/>
        <v/>
      </c>
      <c r="AG58" s="15" t="str">
        <f t="shared" si="45"/>
        <v>'ALL JOBS'!D64</v>
      </c>
      <c r="AH58" s="15" t="str">
        <f t="shared" si="46"/>
        <v>'ALL JOBS'!F64</v>
      </c>
      <c r="AJ58" s="15" t="e">
        <f ca="1">(OR(INDIRECT(L58)=MAX('ALL JOBS'!A:A),AJ57))</f>
        <v>#N/A</v>
      </c>
    </row>
    <row r="59" spans="1:36" ht="30" customHeight="1">
      <c r="A59" s="15" t="str">
        <f t="shared" ca="1" si="31"/>
        <v/>
      </c>
      <c r="B59" s="12" t="str">
        <f t="shared" ca="1" si="32"/>
        <v/>
      </c>
      <c r="C59" s="13" t="str">
        <f t="shared" ca="1" si="33"/>
        <v/>
      </c>
      <c r="D59" s="13" t="str">
        <f t="shared" ca="1" si="34"/>
        <v/>
      </c>
      <c r="E59" s="13" t="str">
        <f t="shared" ca="1" si="35"/>
        <v/>
      </c>
      <c r="F59" s="14" t="str">
        <f t="shared" ca="1" si="36"/>
        <v/>
      </c>
      <c r="G59" s="15" t="str">
        <f ca="1">IF($C$1="ALL",IF(INDIRECT(AH59)="","",IF(INDIRECT(AG59)&gt;MAX(Budget!$B$3,Budget!$E$3),"","Y")),IF(ISERR(FIND($C$1,INDIRECT(AH59))),"",IF(INDIRECT(AG59)&gt;MAX(Budget!$B$3,Budget!$E$3),"","Y")))</f>
        <v/>
      </c>
      <c r="H59" s="15">
        <f t="shared" si="37"/>
        <v>59</v>
      </c>
      <c r="I59" s="15" t="e">
        <f t="shared" ca="1" si="38"/>
        <v>#N/A</v>
      </c>
      <c r="J59" s="15" t="e">
        <f t="shared" ca="1" si="39"/>
        <v>#N/A</v>
      </c>
      <c r="K59" s="15" t="e">
        <f ca="1">CONCATENATE("G",J58+1,":I",'ALL JOBS'!$K$9)</f>
        <v>#N/A</v>
      </c>
      <c r="L59" s="15" t="e">
        <f t="shared" ca="1" si="14"/>
        <v>#N/A</v>
      </c>
      <c r="M59" s="15" t="e">
        <f t="shared" ca="1" si="3"/>
        <v>#N/A</v>
      </c>
      <c r="N59" s="15" t="e">
        <f t="shared" ca="1" si="4"/>
        <v>#N/A</v>
      </c>
      <c r="O59" s="15" t="e">
        <f t="shared" ca="1" si="5"/>
        <v>#N/A</v>
      </c>
      <c r="P59" s="15" t="e">
        <f t="shared" ca="1" si="6"/>
        <v>#N/A</v>
      </c>
      <c r="Q59" s="15" t="e">
        <f t="shared" ca="1" si="7"/>
        <v>#N/A</v>
      </c>
      <c r="R59" s="15" t="e">
        <f t="shared" ca="1" si="8"/>
        <v>#N/A</v>
      </c>
      <c r="S59" s="13" t="str">
        <f t="shared" ca="1" si="40"/>
        <v/>
      </c>
      <c r="T59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9" s="15">
        <f t="shared" si="41"/>
        <v>59</v>
      </c>
      <c r="V59" s="15" t="e">
        <f t="shared" ca="1" si="42"/>
        <v>#N/A</v>
      </c>
      <c r="W59" s="15" t="e">
        <f t="shared" ca="1" si="43"/>
        <v>#N/A</v>
      </c>
      <c r="X59" s="15" t="e">
        <f t="shared" ca="1" si="15"/>
        <v>#N/A</v>
      </c>
      <c r="Y59" s="15" t="e">
        <f t="shared" ca="1" si="9"/>
        <v>#N/A</v>
      </c>
      <c r="Z59" s="15" t="e">
        <f t="shared" ca="1" si="10"/>
        <v>#N/A</v>
      </c>
      <c r="AA59" s="15" t="e">
        <f t="shared" ca="1" si="11"/>
        <v>#N/A</v>
      </c>
      <c r="AB59" s="15" t="e">
        <f t="shared" ca="1" si="16"/>
        <v>#N/A</v>
      </c>
      <c r="AC59" s="15" t="e">
        <f t="shared" ca="1" si="12"/>
        <v>#N/A</v>
      </c>
      <c r="AD59" s="15" t="e">
        <f t="shared" ca="1" si="13"/>
        <v>#N/A</v>
      </c>
      <c r="AF59" s="15" t="str">
        <f t="shared" ca="1" si="44"/>
        <v/>
      </c>
      <c r="AG59" s="15" t="str">
        <f t="shared" si="45"/>
        <v>'ALL JOBS'!D65</v>
      </c>
      <c r="AH59" s="15" t="str">
        <f t="shared" si="46"/>
        <v>'ALL JOBS'!F65</v>
      </c>
      <c r="AJ59" s="15" t="e">
        <f ca="1">(OR(INDIRECT(L59)=MAX('ALL JOBS'!A:A),AJ58))</f>
        <v>#N/A</v>
      </c>
    </row>
    <row r="60" spans="1:36" ht="30" customHeight="1">
      <c r="A60" s="15" t="str">
        <f t="shared" ca="1" si="31"/>
        <v/>
      </c>
      <c r="B60" s="12" t="str">
        <f t="shared" ca="1" si="32"/>
        <v/>
      </c>
      <c r="C60" s="13" t="str">
        <f t="shared" ca="1" si="33"/>
        <v/>
      </c>
      <c r="D60" s="13" t="str">
        <f t="shared" ca="1" si="34"/>
        <v/>
      </c>
      <c r="E60" s="13" t="str">
        <f t="shared" ca="1" si="35"/>
        <v/>
      </c>
      <c r="F60" s="14" t="str">
        <f t="shared" ca="1" si="36"/>
        <v/>
      </c>
      <c r="G60" s="15" t="str">
        <f ca="1">IF($C$1="ALL",IF(INDIRECT(AH60)="","",IF(INDIRECT(AG60)&gt;MAX(Budget!$B$3,Budget!$E$3),"","Y")),IF(ISERR(FIND($C$1,INDIRECT(AH60))),"",IF(INDIRECT(AG60)&gt;MAX(Budget!$B$3,Budget!$E$3),"","Y")))</f>
        <v>Y</v>
      </c>
      <c r="H60" s="15">
        <f t="shared" si="37"/>
        <v>60</v>
      </c>
      <c r="I60" s="15" t="e">
        <f t="shared" ca="1" si="38"/>
        <v>#N/A</v>
      </c>
      <c r="J60" s="15" t="e">
        <f t="shared" ca="1" si="39"/>
        <v>#N/A</v>
      </c>
      <c r="K60" s="15" t="e">
        <f ca="1">CONCATENATE("G",J59+1,":I",'ALL JOBS'!$K$9)</f>
        <v>#N/A</v>
      </c>
      <c r="L60" s="15" t="e">
        <f t="shared" ca="1" si="14"/>
        <v>#N/A</v>
      </c>
      <c r="M60" s="15" t="e">
        <f t="shared" ca="1" si="3"/>
        <v>#N/A</v>
      </c>
      <c r="N60" s="15" t="e">
        <f t="shared" ca="1" si="4"/>
        <v>#N/A</v>
      </c>
      <c r="O60" s="15" t="e">
        <f t="shared" ca="1" si="5"/>
        <v>#N/A</v>
      </c>
      <c r="P60" s="15" t="e">
        <f t="shared" ca="1" si="6"/>
        <v>#N/A</v>
      </c>
      <c r="Q60" s="15" t="e">
        <f t="shared" ca="1" si="7"/>
        <v>#N/A</v>
      </c>
      <c r="R60" s="15" t="e">
        <f t="shared" ca="1" si="8"/>
        <v>#N/A</v>
      </c>
      <c r="S60" s="13" t="str">
        <f t="shared" ca="1" si="40"/>
        <v/>
      </c>
      <c r="T60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0" s="15">
        <f t="shared" si="41"/>
        <v>60</v>
      </c>
      <c r="V60" s="15" t="e">
        <f t="shared" ca="1" si="42"/>
        <v>#N/A</v>
      </c>
      <c r="W60" s="15" t="e">
        <f t="shared" ca="1" si="43"/>
        <v>#N/A</v>
      </c>
      <c r="X60" s="15" t="e">
        <f t="shared" ca="1" si="15"/>
        <v>#N/A</v>
      </c>
      <c r="Y60" s="15" t="e">
        <f t="shared" ca="1" si="9"/>
        <v>#N/A</v>
      </c>
      <c r="Z60" s="15" t="e">
        <f t="shared" ca="1" si="10"/>
        <v>#N/A</v>
      </c>
      <c r="AA60" s="15" t="e">
        <f t="shared" ca="1" si="11"/>
        <v>#N/A</v>
      </c>
      <c r="AB60" s="15" t="e">
        <f t="shared" ca="1" si="16"/>
        <v>#N/A</v>
      </c>
      <c r="AC60" s="15" t="e">
        <f t="shared" ca="1" si="12"/>
        <v>#N/A</v>
      </c>
      <c r="AD60" s="15" t="e">
        <f t="shared" ca="1" si="13"/>
        <v>#N/A</v>
      </c>
      <c r="AF60" s="15" t="str">
        <f t="shared" ca="1" si="44"/>
        <v/>
      </c>
      <c r="AG60" s="15" t="str">
        <f t="shared" si="45"/>
        <v>'ALL JOBS'!D66</v>
      </c>
      <c r="AH60" s="15" t="str">
        <f t="shared" si="46"/>
        <v>'ALL JOBS'!F66</v>
      </c>
      <c r="AJ60" s="15" t="e">
        <f ca="1">(OR(INDIRECT(L60)=MAX('ALL JOBS'!A:A),AJ59))</f>
        <v>#N/A</v>
      </c>
    </row>
    <row r="61" spans="1:36" ht="30" customHeight="1">
      <c r="A61" s="15" t="str">
        <f t="shared" ca="1" si="31"/>
        <v/>
      </c>
      <c r="B61" s="12" t="str">
        <f t="shared" ca="1" si="32"/>
        <v/>
      </c>
      <c r="C61" s="13" t="str">
        <f t="shared" ca="1" si="33"/>
        <v/>
      </c>
      <c r="D61" s="13" t="str">
        <f t="shared" ca="1" si="34"/>
        <v/>
      </c>
      <c r="E61" s="13" t="str">
        <f t="shared" ca="1" si="35"/>
        <v/>
      </c>
      <c r="F61" s="14" t="str">
        <f t="shared" ca="1" si="36"/>
        <v/>
      </c>
      <c r="G61" s="15" t="str">
        <f ca="1">IF($C$1="ALL",IF(INDIRECT(AH61)="","",IF(INDIRECT(AG61)&gt;MAX(Budget!$B$3,Budget!$E$3),"","Y")),IF(ISERR(FIND($C$1,INDIRECT(AH61))),"",IF(INDIRECT(AG61)&gt;MAX(Budget!$B$3,Budget!$E$3),"","Y")))</f>
        <v>Y</v>
      </c>
      <c r="H61" s="15">
        <f t="shared" si="37"/>
        <v>61</v>
      </c>
      <c r="I61" s="15" t="e">
        <f t="shared" ca="1" si="38"/>
        <v>#N/A</v>
      </c>
      <c r="J61" s="15" t="e">
        <f t="shared" ca="1" si="39"/>
        <v>#N/A</v>
      </c>
      <c r="K61" s="15" t="e">
        <f ca="1">CONCATENATE("G",J60+1,":I",'ALL JOBS'!$K$9)</f>
        <v>#N/A</v>
      </c>
      <c r="L61" s="15" t="e">
        <f t="shared" ca="1" si="14"/>
        <v>#N/A</v>
      </c>
      <c r="M61" s="15" t="e">
        <f t="shared" ca="1" si="3"/>
        <v>#N/A</v>
      </c>
      <c r="N61" s="15" t="e">
        <f t="shared" ca="1" si="4"/>
        <v>#N/A</v>
      </c>
      <c r="O61" s="15" t="e">
        <f t="shared" ca="1" si="5"/>
        <v>#N/A</v>
      </c>
      <c r="P61" s="15" t="e">
        <f t="shared" ca="1" si="6"/>
        <v>#N/A</v>
      </c>
      <c r="Q61" s="15" t="e">
        <f t="shared" ca="1" si="7"/>
        <v>#N/A</v>
      </c>
      <c r="R61" s="15" t="e">
        <f t="shared" ca="1" si="8"/>
        <v>#N/A</v>
      </c>
      <c r="S61" s="13" t="str">
        <f t="shared" ca="1" si="40"/>
        <v/>
      </c>
      <c r="T61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1" s="15">
        <f t="shared" si="41"/>
        <v>61</v>
      </c>
      <c r="V61" s="15" t="e">
        <f t="shared" ca="1" si="42"/>
        <v>#N/A</v>
      </c>
      <c r="W61" s="15" t="e">
        <f t="shared" ca="1" si="43"/>
        <v>#N/A</v>
      </c>
      <c r="X61" s="15" t="e">
        <f t="shared" ca="1" si="15"/>
        <v>#N/A</v>
      </c>
      <c r="Y61" s="15" t="e">
        <f t="shared" ca="1" si="9"/>
        <v>#N/A</v>
      </c>
      <c r="Z61" s="15" t="e">
        <f t="shared" ca="1" si="10"/>
        <v>#N/A</v>
      </c>
      <c r="AA61" s="15" t="e">
        <f t="shared" ca="1" si="11"/>
        <v>#N/A</v>
      </c>
      <c r="AB61" s="15" t="e">
        <f t="shared" ca="1" si="16"/>
        <v>#N/A</v>
      </c>
      <c r="AC61" s="15" t="e">
        <f t="shared" ca="1" si="12"/>
        <v>#N/A</v>
      </c>
      <c r="AD61" s="15" t="e">
        <f t="shared" ca="1" si="13"/>
        <v>#N/A</v>
      </c>
      <c r="AF61" s="15" t="str">
        <f t="shared" ca="1" si="44"/>
        <v/>
      </c>
      <c r="AG61" s="15" t="str">
        <f t="shared" si="45"/>
        <v>'ALL JOBS'!D67</v>
      </c>
      <c r="AH61" s="15" t="str">
        <f t="shared" si="46"/>
        <v>'ALL JOBS'!F67</v>
      </c>
      <c r="AJ61" s="15" t="e">
        <f ca="1">(OR(INDIRECT(L61)=MAX('ALL JOBS'!A:A),AJ60))</f>
        <v>#N/A</v>
      </c>
    </row>
    <row r="62" spans="1:36" ht="30" customHeight="1">
      <c r="A62" s="15" t="str">
        <f t="shared" ca="1" si="31"/>
        <v/>
      </c>
      <c r="B62" s="12" t="str">
        <f t="shared" ca="1" si="32"/>
        <v/>
      </c>
      <c r="C62" s="13" t="str">
        <f t="shared" ca="1" si="33"/>
        <v/>
      </c>
      <c r="D62" s="13" t="str">
        <f t="shared" ca="1" si="34"/>
        <v/>
      </c>
      <c r="E62" s="13" t="str">
        <f t="shared" ca="1" si="35"/>
        <v/>
      </c>
      <c r="F62" s="14" t="str">
        <f t="shared" ca="1" si="36"/>
        <v/>
      </c>
      <c r="G62" s="15" t="str">
        <f ca="1">IF($C$1="ALL",IF(INDIRECT(AH62)="","",IF(INDIRECT(AG62)&gt;MAX(Budget!$B$3,Budget!$E$3),"","Y")),IF(ISERR(FIND($C$1,INDIRECT(AH62))),"",IF(INDIRECT(AG62)&gt;MAX(Budget!$B$3,Budget!$E$3),"","Y")))</f>
        <v/>
      </c>
      <c r="H62" s="15">
        <f t="shared" si="37"/>
        <v>62</v>
      </c>
      <c r="I62" s="15" t="e">
        <f t="shared" ca="1" si="38"/>
        <v>#N/A</v>
      </c>
      <c r="J62" s="15" t="e">
        <f t="shared" ca="1" si="39"/>
        <v>#N/A</v>
      </c>
      <c r="K62" s="15" t="e">
        <f ca="1">CONCATENATE("G",J61+1,":I",'ALL JOBS'!$K$9)</f>
        <v>#N/A</v>
      </c>
      <c r="L62" s="15" t="e">
        <f t="shared" ca="1" si="14"/>
        <v>#N/A</v>
      </c>
      <c r="M62" s="15" t="e">
        <f t="shared" ca="1" si="3"/>
        <v>#N/A</v>
      </c>
      <c r="N62" s="15" t="e">
        <f t="shared" ca="1" si="4"/>
        <v>#N/A</v>
      </c>
      <c r="O62" s="15" t="e">
        <f t="shared" ca="1" si="5"/>
        <v>#N/A</v>
      </c>
      <c r="P62" s="15" t="e">
        <f t="shared" ca="1" si="6"/>
        <v>#N/A</v>
      </c>
      <c r="Q62" s="15" t="e">
        <f t="shared" ca="1" si="7"/>
        <v>#N/A</v>
      </c>
      <c r="R62" s="15" t="e">
        <f t="shared" ca="1" si="8"/>
        <v>#N/A</v>
      </c>
      <c r="S62" s="13" t="str">
        <f t="shared" ca="1" si="40"/>
        <v/>
      </c>
      <c r="T62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2" s="15">
        <f t="shared" si="41"/>
        <v>62</v>
      </c>
      <c r="V62" s="15" t="e">
        <f t="shared" ca="1" si="42"/>
        <v>#N/A</v>
      </c>
      <c r="W62" s="15" t="e">
        <f t="shared" ca="1" si="43"/>
        <v>#N/A</v>
      </c>
      <c r="X62" s="15" t="e">
        <f t="shared" ca="1" si="15"/>
        <v>#N/A</v>
      </c>
      <c r="Y62" s="15" t="e">
        <f t="shared" ca="1" si="9"/>
        <v>#N/A</v>
      </c>
      <c r="Z62" s="15" t="e">
        <f t="shared" ca="1" si="10"/>
        <v>#N/A</v>
      </c>
      <c r="AA62" s="15" t="e">
        <f t="shared" ca="1" si="11"/>
        <v>#N/A</v>
      </c>
      <c r="AB62" s="15" t="e">
        <f t="shared" ca="1" si="16"/>
        <v>#N/A</v>
      </c>
      <c r="AC62" s="15" t="e">
        <f t="shared" ca="1" si="12"/>
        <v>#N/A</v>
      </c>
      <c r="AD62" s="15" t="e">
        <f t="shared" ca="1" si="13"/>
        <v>#N/A</v>
      </c>
      <c r="AF62" s="15" t="str">
        <f t="shared" ca="1" si="44"/>
        <v/>
      </c>
      <c r="AG62" s="15" t="str">
        <f t="shared" si="45"/>
        <v>'ALL JOBS'!D68</v>
      </c>
      <c r="AH62" s="15" t="str">
        <f t="shared" si="46"/>
        <v>'ALL JOBS'!F68</v>
      </c>
      <c r="AJ62" s="15" t="e">
        <f ca="1">(OR(INDIRECT(L62)=MAX('ALL JOBS'!A:A),AJ61))</f>
        <v>#N/A</v>
      </c>
    </row>
    <row r="63" spans="1:36" ht="30" customHeight="1">
      <c r="A63" s="15" t="str">
        <f t="shared" ca="1" si="31"/>
        <v/>
      </c>
      <c r="B63" s="12" t="str">
        <f t="shared" ca="1" si="32"/>
        <v/>
      </c>
      <c r="C63" s="13" t="str">
        <f t="shared" ca="1" si="33"/>
        <v/>
      </c>
      <c r="D63" s="13" t="str">
        <f t="shared" ca="1" si="34"/>
        <v/>
      </c>
      <c r="E63" s="13" t="str">
        <f t="shared" ca="1" si="35"/>
        <v/>
      </c>
      <c r="F63" s="14" t="str">
        <f t="shared" ca="1" si="36"/>
        <v/>
      </c>
      <c r="G63" s="15" t="str">
        <f ca="1">IF($C$1="ALL",IF(INDIRECT(AH63)="","",IF(INDIRECT(AG63)&gt;MAX(Budget!$B$3,Budget!$E$3),"","Y")),IF(ISERR(FIND($C$1,INDIRECT(AH63))),"",IF(INDIRECT(AG63)&gt;MAX(Budget!$B$3,Budget!$E$3),"","Y")))</f>
        <v/>
      </c>
      <c r="H63" s="15">
        <f t="shared" si="37"/>
        <v>63</v>
      </c>
      <c r="I63" s="15" t="e">
        <f t="shared" ca="1" si="38"/>
        <v>#N/A</v>
      </c>
      <c r="J63" s="15" t="e">
        <f t="shared" ca="1" si="39"/>
        <v>#N/A</v>
      </c>
      <c r="K63" s="15" t="e">
        <f ca="1">CONCATENATE("G",J62+1,":I",'ALL JOBS'!$K$9)</f>
        <v>#N/A</v>
      </c>
      <c r="L63" s="15" t="e">
        <f t="shared" ca="1" si="14"/>
        <v>#N/A</v>
      </c>
      <c r="M63" s="15" t="e">
        <f t="shared" ca="1" si="3"/>
        <v>#N/A</v>
      </c>
      <c r="N63" s="15" t="e">
        <f t="shared" ca="1" si="4"/>
        <v>#N/A</v>
      </c>
      <c r="O63" s="15" t="e">
        <f t="shared" ca="1" si="5"/>
        <v>#N/A</v>
      </c>
      <c r="P63" s="15" t="e">
        <f t="shared" ca="1" si="6"/>
        <v>#N/A</v>
      </c>
      <c r="Q63" s="15" t="e">
        <f t="shared" ca="1" si="7"/>
        <v>#N/A</v>
      </c>
      <c r="R63" s="15" t="e">
        <f t="shared" ca="1" si="8"/>
        <v>#N/A</v>
      </c>
      <c r="S63" s="13" t="str">
        <f t="shared" ca="1" si="40"/>
        <v/>
      </c>
      <c r="T63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3" s="15">
        <f t="shared" si="41"/>
        <v>63</v>
      </c>
      <c r="V63" s="15" t="e">
        <f t="shared" ca="1" si="42"/>
        <v>#N/A</v>
      </c>
      <c r="W63" s="15" t="e">
        <f t="shared" ca="1" si="43"/>
        <v>#N/A</v>
      </c>
      <c r="X63" s="15" t="e">
        <f t="shared" ca="1" si="15"/>
        <v>#N/A</v>
      </c>
      <c r="Y63" s="15" t="e">
        <f t="shared" ca="1" si="9"/>
        <v>#N/A</v>
      </c>
      <c r="Z63" s="15" t="e">
        <f t="shared" ca="1" si="10"/>
        <v>#N/A</v>
      </c>
      <c r="AA63" s="15" t="e">
        <f t="shared" ca="1" si="11"/>
        <v>#N/A</v>
      </c>
      <c r="AB63" s="15" t="e">
        <f t="shared" ca="1" si="16"/>
        <v>#N/A</v>
      </c>
      <c r="AC63" s="15" t="e">
        <f t="shared" ca="1" si="12"/>
        <v>#N/A</v>
      </c>
      <c r="AD63" s="15" t="e">
        <f t="shared" ca="1" si="13"/>
        <v>#N/A</v>
      </c>
      <c r="AF63" s="15" t="str">
        <f t="shared" ca="1" si="44"/>
        <v/>
      </c>
      <c r="AG63" s="15" t="str">
        <f t="shared" si="45"/>
        <v>'ALL JOBS'!D69</v>
      </c>
      <c r="AH63" s="15" t="str">
        <f t="shared" si="46"/>
        <v>'ALL JOBS'!F69</v>
      </c>
      <c r="AJ63" s="15" t="e">
        <f ca="1">(OR(INDIRECT(L63)=MAX('ALL JOBS'!A:A),AJ62))</f>
        <v>#N/A</v>
      </c>
    </row>
    <row r="64" spans="1:36" ht="30" customHeight="1">
      <c r="A64" s="15" t="str">
        <f t="shared" ca="1" si="31"/>
        <v/>
      </c>
      <c r="B64" s="12" t="str">
        <f t="shared" ca="1" si="32"/>
        <v/>
      </c>
      <c r="C64" s="13" t="str">
        <f t="shared" ca="1" si="33"/>
        <v/>
      </c>
      <c r="D64" s="13" t="str">
        <f t="shared" ca="1" si="34"/>
        <v/>
      </c>
      <c r="E64" s="13" t="str">
        <f t="shared" ca="1" si="35"/>
        <v/>
      </c>
      <c r="F64" s="14" t="str">
        <f t="shared" ca="1" si="36"/>
        <v/>
      </c>
      <c r="G64" s="15" t="str">
        <f ca="1">IF($C$1="ALL",IF(INDIRECT(AH64)="","",IF(INDIRECT(AG64)&gt;MAX(Budget!$B$3,Budget!$E$3),"","Y")),IF(ISERR(FIND($C$1,INDIRECT(AH64))),"",IF(INDIRECT(AG64)&gt;MAX(Budget!$B$3,Budget!$E$3),"","Y")))</f>
        <v/>
      </c>
      <c r="H64" s="15">
        <f t="shared" si="37"/>
        <v>64</v>
      </c>
      <c r="I64" s="15" t="e">
        <f t="shared" ca="1" si="38"/>
        <v>#N/A</v>
      </c>
      <c r="J64" s="15" t="e">
        <f t="shared" ca="1" si="39"/>
        <v>#N/A</v>
      </c>
      <c r="K64" s="15" t="e">
        <f ca="1">CONCATENATE("G",J63+1,":I",'ALL JOBS'!$K$9)</f>
        <v>#N/A</v>
      </c>
      <c r="L64" s="15" t="e">
        <f t="shared" ca="1" si="14"/>
        <v>#N/A</v>
      </c>
      <c r="M64" s="15" t="e">
        <f t="shared" ca="1" si="3"/>
        <v>#N/A</v>
      </c>
      <c r="N64" s="15" t="e">
        <f t="shared" ca="1" si="4"/>
        <v>#N/A</v>
      </c>
      <c r="O64" s="15" t="e">
        <f t="shared" ca="1" si="5"/>
        <v>#N/A</v>
      </c>
      <c r="P64" s="15" t="e">
        <f t="shared" ca="1" si="6"/>
        <v>#N/A</v>
      </c>
      <c r="Q64" s="15" t="e">
        <f t="shared" ca="1" si="7"/>
        <v>#N/A</v>
      </c>
      <c r="R64" s="15" t="e">
        <f t="shared" ca="1" si="8"/>
        <v>#N/A</v>
      </c>
      <c r="S64" s="13" t="str">
        <f t="shared" ca="1" si="40"/>
        <v/>
      </c>
      <c r="T64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4" s="15">
        <f t="shared" si="41"/>
        <v>64</v>
      </c>
      <c r="V64" s="15" t="e">
        <f t="shared" ca="1" si="42"/>
        <v>#N/A</v>
      </c>
      <c r="W64" s="15" t="e">
        <f t="shared" ca="1" si="43"/>
        <v>#N/A</v>
      </c>
      <c r="X64" s="15" t="e">
        <f t="shared" ca="1" si="15"/>
        <v>#N/A</v>
      </c>
      <c r="Y64" s="15" t="e">
        <f t="shared" ca="1" si="9"/>
        <v>#N/A</v>
      </c>
      <c r="Z64" s="15" t="e">
        <f t="shared" ca="1" si="10"/>
        <v>#N/A</v>
      </c>
      <c r="AA64" s="15" t="e">
        <f t="shared" ca="1" si="11"/>
        <v>#N/A</v>
      </c>
      <c r="AB64" s="15" t="e">
        <f t="shared" ca="1" si="16"/>
        <v>#N/A</v>
      </c>
      <c r="AC64" s="15" t="e">
        <f t="shared" ca="1" si="12"/>
        <v>#N/A</v>
      </c>
      <c r="AD64" s="15" t="e">
        <f t="shared" ca="1" si="13"/>
        <v>#N/A</v>
      </c>
      <c r="AF64" s="15" t="str">
        <f t="shared" ca="1" si="44"/>
        <v/>
      </c>
      <c r="AG64" s="15" t="str">
        <f t="shared" si="45"/>
        <v>'ALL JOBS'!D70</v>
      </c>
      <c r="AH64" s="15" t="str">
        <f t="shared" si="46"/>
        <v>'ALL JOBS'!F70</v>
      </c>
      <c r="AJ64" s="15" t="e">
        <f ca="1">(OR(INDIRECT(L64)=MAX('ALL JOBS'!A:A),AJ63))</f>
        <v>#N/A</v>
      </c>
    </row>
    <row r="65" spans="1:36" ht="30" customHeight="1">
      <c r="A65" s="15" t="str">
        <f t="shared" ca="1" si="31"/>
        <v/>
      </c>
      <c r="B65" s="12" t="str">
        <f t="shared" ca="1" si="32"/>
        <v/>
      </c>
      <c r="C65" s="13" t="str">
        <f t="shared" ca="1" si="33"/>
        <v/>
      </c>
      <c r="D65" s="13" t="str">
        <f t="shared" ca="1" si="34"/>
        <v/>
      </c>
      <c r="E65" s="13" t="str">
        <f t="shared" ca="1" si="35"/>
        <v/>
      </c>
      <c r="F65" s="14" t="str">
        <f t="shared" ca="1" si="36"/>
        <v/>
      </c>
      <c r="G65" s="15" t="str">
        <f ca="1">IF($C$1="ALL",IF(INDIRECT(AH65)="","",IF(INDIRECT(AG65)&gt;MAX(Budget!$B$3,Budget!$E$3),"","Y")),IF(ISERR(FIND($C$1,INDIRECT(AH65))),"",IF(INDIRECT(AG65)&gt;MAX(Budget!$B$3,Budget!$E$3),"","Y")))</f>
        <v/>
      </c>
      <c r="H65" s="15">
        <f t="shared" si="37"/>
        <v>65</v>
      </c>
      <c r="I65" s="15" t="e">
        <f t="shared" ca="1" si="38"/>
        <v>#N/A</v>
      </c>
      <c r="J65" s="15" t="e">
        <f t="shared" ca="1" si="39"/>
        <v>#N/A</v>
      </c>
      <c r="K65" s="15" t="e">
        <f ca="1">CONCATENATE("G",J64+1,":I",'ALL JOBS'!$K$9)</f>
        <v>#N/A</v>
      </c>
      <c r="L65" s="15" t="e">
        <f t="shared" ca="1" si="14"/>
        <v>#N/A</v>
      </c>
      <c r="M65" s="15" t="e">
        <f t="shared" ca="1" si="3"/>
        <v>#N/A</v>
      </c>
      <c r="N65" s="15" t="e">
        <f t="shared" ca="1" si="4"/>
        <v>#N/A</v>
      </c>
      <c r="O65" s="15" t="e">
        <f t="shared" ca="1" si="5"/>
        <v>#N/A</v>
      </c>
      <c r="P65" s="15" t="e">
        <f t="shared" ca="1" si="6"/>
        <v>#N/A</v>
      </c>
      <c r="Q65" s="15" t="e">
        <f t="shared" ca="1" si="7"/>
        <v>#N/A</v>
      </c>
      <c r="R65" s="15" t="e">
        <f t="shared" ca="1" si="8"/>
        <v>#N/A</v>
      </c>
      <c r="S65" s="13" t="str">
        <f t="shared" ca="1" si="40"/>
        <v/>
      </c>
      <c r="T65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5" s="15">
        <f t="shared" si="41"/>
        <v>65</v>
      </c>
      <c r="V65" s="15" t="e">
        <f t="shared" ca="1" si="42"/>
        <v>#N/A</v>
      </c>
      <c r="W65" s="15" t="e">
        <f t="shared" ca="1" si="43"/>
        <v>#N/A</v>
      </c>
      <c r="X65" s="15" t="e">
        <f t="shared" ca="1" si="15"/>
        <v>#N/A</v>
      </c>
      <c r="Y65" s="15" t="e">
        <f t="shared" ca="1" si="9"/>
        <v>#N/A</v>
      </c>
      <c r="Z65" s="15" t="e">
        <f t="shared" ca="1" si="10"/>
        <v>#N/A</v>
      </c>
      <c r="AA65" s="15" t="e">
        <f t="shared" ca="1" si="11"/>
        <v>#N/A</v>
      </c>
      <c r="AB65" s="15" t="e">
        <f t="shared" ca="1" si="16"/>
        <v>#N/A</v>
      </c>
      <c r="AC65" s="15" t="e">
        <f t="shared" ca="1" si="12"/>
        <v>#N/A</v>
      </c>
      <c r="AD65" s="15" t="e">
        <f t="shared" ca="1" si="13"/>
        <v>#N/A</v>
      </c>
      <c r="AF65" s="15" t="str">
        <f t="shared" ca="1" si="44"/>
        <v/>
      </c>
      <c r="AG65" s="15" t="str">
        <f t="shared" si="45"/>
        <v>'ALL JOBS'!D71</v>
      </c>
      <c r="AH65" s="15" t="str">
        <f t="shared" si="46"/>
        <v>'ALL JOBS'!F71</v>
      </c>
      <c r="AJ65" s="15" t="e">
        <f ca="1">(OR(INDIRECT(L65)=MAX('ALL JOBS'!A:A),AJ64))</f>
        <v>#N/A</v>
      </c>
    </row>
    <row r="66" spans="1:36" ht="30" customHeight="1">
      <c r="A66" s="15" t="str">
        <f t="shared" ca="1" si="31"/>
        <v/>
      </c>
      <c r="B66" s="12" t="str">
        <f t="shared" ca="1" si="32"/>
        <v/>
      </c>
      <c r="C66" s="13" t="str">
        <f t="shared" ca="1" si="33"/>
        <v/>
      </c>
      <c r="D66" s="13" t="str">
        <f t="shared" ca="1" si="34"/>
        <v/>
      </c>
      <c r="E66" s="13" t="str">
        <f t="shared" ca="1" si="35"/>
        <v/>
      </c>
      <c r="F66" s="14" t="str">
        <f t="shared" ca="1" si="36"/>
        <v/>
      </c>
      <c r="G66" s="15" t="str">
        <f ca="1">IF($C$1="ALL",IF(INDIRECT(AH66)="","",IF(INDIRECT(AG66)&gt;MAX(Budget!$B$3,Budget!$E$3),"","Y")),IF(ISERR(FIND($C$1,INDIRECT(AH66))),"",IF(INDIRECT(AG66)&gt;MAX(Budget!$B$3,Budget!$E$3),"","Y")))</f>
        <v/>
      </c>
      <c r="H66" s="15">
        <f t="shared" si="37"/>
        <v>66</v>
      </c>
      <c r="I66" s="15" t="e">
        <f t="shared" ca="1" si="38"/>
        <v>#N/A</v>
      </c>
      <c r="J66" s="15" t="e">
        <f t="shared" ca="1" si="39"/>
        <v>#N/A</v>
      </c>
      <c r="K66" s="15" t="e">
        <f ca="1">CONCATENATE("G",J65+1,":I",'ALL JOBS'!$K$9)</f>
        <v>#N/A</v>
      </c>
      <c r="L66" s="15" t="e">
        <f t="shared" ca="1" si="14"/>
        <v>#N/A</v>
      </c>
      <c r="M66" s="15" t="e">
        <f t="shared" ca="1" si="3"/>
        <v>#N/A</v>
      </c>
      <c r="N66" s="15" t="e">
        <f t="shared" ca="1" si="4"/>
        <v>#N/A</v>
      </c>
      <c r="O66" s="15" t="e">
        <f t="shared" ca="1" si="5"/>
        <v>#N/A</v>
      </c>
      <c r="P66" s="15" t="e">
        <f t="shared" ca="1" si="6"/>
        <v>#N/A</v>
      </c>
      <c r="Q66" s="15" t="e">
        <f t="shared" ca="1" si="7"/>
        <v>#N/A</v>
      </c>
      <c r="R66" s="15" t="e">
        <f t="shared" ca="1" si="8"/>
        <v>#N/A</v>
      </c>
      <c r="S66" s="13" t="str">
        <f t="shared" ca="1" si="40"/>
        <v/>
      </c>
      <c r="T66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6" s="15">
        <f t="shared" si="41"/>
        <v>66</v>
      </c>
      <c r="V66" s="15" t="e">
        <f t="shared" ca="1" si="42"/>
        <v>#N/A</v>
      </c>
      <c r="W66" s="15" t="e">
        <f t="shared" ca="1" si="43"/>
        <v>#N/A</v>
      </c>
      <c r="X66" s="15" t="e">
        <f t="shared" ca="1" si="15"/>
        <v>#N/A</v>
      </c>
      <c r="Y66" s="15" t="e">
        <f t="shared" ca="1" si="9"/>
        <v>#N/A</v>
      </c>
      <c r="Z66" s="15" t="e">
        <f t="shared" ca="1" si="10"/>
        <v>#N/A</v>
      </c>
      <c r="AA66" s="15" t="e">
        <f t="shared" ca="1" si="11"/>
        <v>#N/A</v>
      </c>
      <c r="AB66" s="15" t="e">
        <f t="shared" ca="1" si="16"/>
        <v>#N/A</v>
      </c>
      <c r="AC66" s="15" t="e">
        <f t="shared" ca="1" si="12"/>
        <v>#N/A</v>
      </c>
      <c r="AD66" s="15" t="e">
        <f t="shared" ca="1" si="13"/>
        <v>#N/A</v>
      </c>
      <c r="AF66" s="15" t="str">
        <f t="shared" ca="1" si="44"/>
        <v/>
      </c>
      <c r="AG66" s="15" t="str">
        <f t="shared" si="45"/>
        <v>'ALL JOBS'!D72</v>
      </c>
      <c r="AH66" s="15" t="str">
        <f t="shared" si="46"/>
        <v>'ALL JOBS'!F72</v>
      </c>
      <c r="AJ66" s="15" t="e">
        <f ca="1">(OR(INDIRECT(L66)=MAX('ALL JOBS'!A:A),AJ65))</f>
        <v>#N/A</v>
      </c>
    </row>
    <row r="67" spans="1:36" ht="30" customHeight="1">
      <c r="A67" s="15" t="str">
        <f t="shared" ca="1" si="31"/>
        <v/>
      </c>
      <c r="B67" s="12" t="str">
        <f t="shared" ca="1" si="32"/>
        <v/>
      </c>
      <c r="C67" s="13" t="str">
        <f t="shared" ca="1" si="33"/>
        <v/>
      </c>
      <c r="D67" s="13" t="str">
        <f t="shared" ca="1" si="34"/>
        <v/>
      </c>
      <c r="E67" s="13" t="str">
        <f t="shared" ca="1" si="35"/>
        <v/>
      </c>
      <c r="F67" s="14" t="str">
        <f t="shared" ca="1" si="36"/>
        <v/>
      </c>
      <c r="G67" s="15" t="str">
        <f ca="1">IF($C$1="ALL",IF(INDIRECT(AH67)="","",IF(INDIRECT(AG67)&gt;MAX(Budget!$B$3,Budget!$E$3),"","Y")),IF(ISERR(FIND($C$1,INDIRECT(AH67))),"",IF(INDIRECT(AG67)&gt;MAX(Budget!$B$3,Budget!$E$3),"","Y")))</f>
        <v/>
      </c>
      <c r="H67" s="15">
        <f t="shared" si="37"/>
        <v>67</v>
      </c>
      <c r="I67" s="15" t="e">
        <f t="shared" ca="1" si="38"/>
        <v>#N/A</v>
      </c>
      <c r="J67" s="15" t="e">
        <f t="shared" ca="1" si="39"/>
        <v>#N/A</v>
      </c>
      <c r="K67" s="15" t="e">
        <f ca="1">CONCATENATE("G",J66+1,":I",'ALL JOBS'!$K$9)</f>
        <v>#N/A</v>
      </c>
      <c r="L67" s="15" t="e">
        <f t="shared" ca="1" si="14"/>
        <v>#N/A</v>
      </c>
      <c r="M67" s="15" t="e">
        <f t="shared" ca="1" si="3"/>
        <v>#N/A</v>
      </c>
      <c r="N67" s="15" t="e">
        <f t="shared" ca="1" si="4"/>
        <v>#N/A</v>
      </c>
      <c r="O67" s="15" t="e">
        <f t="shared" ca="1" si="5"/>
        <v>#N/A</v>
      </c>
      <c r="P67" s="15" t="e">
        <f t="shared" ca="1" si="6"/>
        <v>#N/A</v>
      </c>
      <c r="Q67" s="15" t="e">
        <f t="shared" ca="1" si="7"/>
        <v>#N/A</v>
      </c>
      <c r="R67" s="15" t="e">
        <f t="shared" ca="1" si="8"/>
        <v>#N/A</v>
      </c>
      <c r="S67" s="13" t="str">
        <f t="shared" ca="1" si="40"/>
        <v/>
      </c>
      <c r="T67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7" s="15">
        <f t="shared" si="41"/>
        <v>67</v>
      </c>
      <c r="V67" s="15" t="e">
        <f t="shared" ca="1" si="42"/>
        <v>#N/A</v>
      </c>
      <c r="W67" s="15" t="e">
        <f t="shared" ca="1" si="43"/>
        <v>#N/A</v>
      </c>
      <c r="X67" s="15" t="e">
        <f t="shared" ca="1" si="15"/>
        <v>#N/A</v>
      </c>
      <c r="Y67" s="15" t="e">
        <f t="shared" ca="1" si="9"/>
        <v>#N/A</v>
      </c>
      <c r="Z67" s="15" t="e">
        <f t="shared" ca="1" si="10"/>
        <v>#N/A</v>
      </c>
      <c r="AA67" s="15" t="e">
        <f t="shared" ca="1" si="11"/>
        <v>#N/A</v>
      </c>
      <c r="AB67" s="15" t="e">
        <f t="shared" ca="1" si="16"/>
        <v>#N/A</v>
      </c>
      <c r="AC67" s="15" t="e">
        <f t="shared" ca="1" si="12"/>
        <v>#N/A</v>
      </c>
      <c r="AD67" s="15" t="e">
        <f t="shared" ca="1" si="13"/>
        <v>#N/A</v>
      </c>
      <c r="AF67" s="15" t="str">
        <f t="shared" ca="1" si="44"/>
        <v/>
      </c>
      <c r="AG67" s="15" t="str">
        <f t="shared" si="45"/>
        <v>'ALL JOBS'!D73</v>
      </c>
      <c r="AH67" s="15" t="str">
        <f t="shared" si="46"/>
        <v>'ALL JOBS'!F73</v>
      </c>
      <c r="AJ67" s="15" t="e">
        <f ca="1">(OR(INDIRECT(L67)=MAX('ALL JOBS'!A:A),AJ66))</f>
        <v>#N/A</v>
      </c>
    </row>
    <row r="68" spans="1:36" ht="30" customHeight="1">
      <c r="A68" s="15" t="str">
        <f t="shared" ca="1" si="31"/>
        <v/>
      </c>
      <c r="B68" s="12" t="str">
        <f t="shared" ca="1" si="32"/>
        <v/>
      </c>
      <c r="C68" s="13" t="str">
        <f t="shared" ca="1" si="33"/>
        <v/>
      </c>
      <c r="D68" s="13" t="str">
        <f t="shared" ca="1" si="34"/>
        <v/>
      </c>
      <c r="E68" s="13" t="str">
        <f t="shared" ca="1" si="35"/>
        <v/>
      </c>
      <c r="F68" s="14" t="str">
        <f t="shared" ca="1" si="36"/>
        <v/>
      </c>
      <c r="G68" s="15" t="str">
        <f ca="1">IF($C$1="ALL",IF(INDIRECT(AH68)="","",IF(INDIRECT(AG68)&gt;MAX(Budget!$B$3,Budget!$E$3),"","Y")),IF(ISERR(FIND($C$1,INDIRECT(AH68))),"",IF(INDIRECT(AG68)&gt;MAX(Budget!$B$3,Budget!$E$3),"","Y")))</f>
        <v/>
      </c>
      <c r="H68" s="15">
        <f t="shared" si="37"/>
        <v>68</v>
      </c>
      <c r="I68" s="15" t="e">
        <f t="shared" ca="1" si="38"/>
        <v>#N/A</v>
      </c>
      <c r="J68" s="15" t="e">
        <f t="shared" ca="1" si="39"/>
        <v>#N/A</v>
      </c>
      <c r="K68" s="15" t="e">
        <f ca="1">CONCATENATE("G",J67+1,":I",'ALL JOBS'!$K$9)</f>
        <v>#N/A</v>
      </c>
      <c r="L68" s="15" t="e">
        <f t="shared" ca="1" si="14"/>
        <v>#N/A</v>
      </c>
      <c r="M68" s="15" t="e">
        <f t="shared" ref="M68:M77" ca="1" si="47">CONCATENATE("'ALL JOBS'!B",$J68+$K$3)</f>
        <v>#N/A</v>
      </c>
      <c r="N68" s="15" t="e">
        <f t="shared" ref="N68:N77" ca="1" si="48">CONCATENATE("'ALL JOBS'!D",$J68+$K$3)</f>
        <v>#N/A</v>
      </c>
      <c r="O68" s="15" t="e">
        <f t="shared" ref="O68:O77" ca="1" si="49">CONCATENATE("'ALL JOBS'!E",$J68+$K$3)</f>
        <v>#N/A</v>
      </c>
      <c r="P68" s="15" t="e">
        <f t="shared" ref="P68:P77" ca="1" si="50">CONCATENATE("'ALL JOBS'!F",$J68+$K$3)</f>
        <v>#N/A</v>
      </c>
      <c r="Q68" s="15" t="e">
        <f t="shared" ref="Q68:Q77" ca="1" si="51">CONCATENATE("'ALL JOBS'!G",$J68+$K$3)</f>
        <v>#N/A</v>
      </c>
      <c r="R68" s="15" t="e">
        <f t="shared" ref="R68:R77" ca="1" si="52">CONCATENATE("'ALL JOBS'!D",$I68+6)</f>
        <v>#N/A</v>
      </c>
      <c r="S68" s="13" t="str">
        <f t="shared" ca="1" si="40"/>
        <v/>
      </c>
      <c r="T68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8" s="15">
        <f t="shared" si="41"/>
        <v>68</v>
      </c>
      <c r="V68" s="15" t="e">
        <f t="shared" ca="1" si="42"/>
        <v>#N/A</v>
      </c>
      <c r="W68" s="15" t="e">
        <f t="shared" ca="1" si="43"/>
        <v>#N/A</v>
      </c>
      <c r="X68" s="15" t="e">
        <f t="shared" ca="1" si="15"/>
        <v>#N/A</v>
      </c>
      <c r="Y68" s="15" t="e">
        <f t="shared" ref="Y68:Y77" ca="1" si="53">CONCATENATE("'ALL JOBS'!B",$V68+$K$3)</f>
        <v>#N/A</v>
      </c>
      <c r="Z68" s="15" t="e">
        <f t="shared" ref="Z68:Z77" ca="1" si="54">CONCATENATE("'ALL JOBS'!D",$V68+$K$3)</f>
        <v>#N/A</v>
      </c>
      <c r="AA68" s="15" t="e">
        <f t="shared" ref="AA68:AA77" ca="1" si="55">CONCATENATE("'ALL JOBS'!E",$V68+$K$3)</f>
        <v>#N/A</v>
      </c>
      <c r="AB68" s="15" t="e">
        <f t="shared" ca="1" si="16"/>
        <v>#N/A</v>
      </c>
      <c r="AC68" s="15" t="e">
        <f t="shared" ref="AC68:AC77" ca="1" si="56">CONCATENATE("'ALL JOBS'!G",$V68+$K$3)</f>
        <v>#N/A</v>
      </c>
      <c r="AD68" s="15" t="e">
        <f t="shared" ref="AD68:AD77" ca="1" si="57">CONCATENATE("'ALL JOBS'!D",$I68+6)</f>
        <v>#N/A</v>
      </c>
      <c r="AF68" s="15" t="str">
        <f t="shared" ca="1" si="44"/>
        <v/>
      </c>
      <c r="AG68" s="15" t="str">
        <f t="shared" si="45"/>
        <v>'ALL JOBS'!D74</v>
      </c>
      <c r="AH68" s="15" t="str">
        <f t="shared" si="46"/>
        <v>'ALL JOBS'!F74</v>
      </c>
      <c r="AJ68" s="15" t="e">
        <f ca="1">(OR(INDIRECT(L68)=MAX('ALL JOBS'!A:A),AJ67))</f>
        <v>#N/A</v>
      </c>
    </row>
    <row r="69" spans="1:36" ht="30" customHeight="1">
      <c r="A69" s="15" t="str">
        <f t="shared" ca="1" si="31"/>
        <v/>
      </c>
      <c r="B69" s="12" t="str">
        <f t="shared" ca="1" si="32"/>
        <v/>
      </c>
      <c r="C69" s="13" t="str">
        <f t="shared" ca="1" si="33"/>
        <v/>
      </c>
      <c r="D69" s="13" t="str">
        <f t="shared" ca="1" si="34"/>
        <v/>
      </c>
      <c r="E69" s="13" t="str">
        <f t="shared" ca="1" si="35"/>
        <v/>
      </c>
      <c r="F69" s="14" t="str">
        <f t="shared" ca="1" si="36"/>
        <v/>
      </c>
      <c r="G69" s="15" t="str">
        <f ca="1">IF($C$1="ALL",IF(INDIRECT(AH69)="","",IF(INDIRECT(AG69)&gt;MAX(Budget!$B$3,Budget!$E$3),"","Y")),IF(ISERR(FIND($C$1,INDIRECT(AH69))),"",IF(INDIRECT(AG69)&gt;MAX(Budget!$B$3,Budget!$E$3),"","Y")))</f>
        <v/>
      </c>
      <c r="H69" s="15">
        <f t="shared" si="37"/>
        <v>69</v>
      </c>
      <c r="I69" s="15" t="e">
        <f t="shared" ca="1" si="38"/>
        <v>#N/A</v>
      </c>
      <c r="J69" s="15" t="e">
        <f t="shared" ca="1" si="39"/>
        <v>#N/A</v>
      </c>
      <c r="K69" s="15" t="e">
        <f ca="1">CONCATENATE("G",J68+1,":I",'ALL JOBS'!$K$9)</f>
        <v>#N/A</v>
      </c>
      <c r="L69" s="15" t="e">
        <f t="shared" ref="L69:L77" ca="1" si="58">CONCATENATE("'ALL JOBS'!A",$J69+$K$3)</f>
        <v>#N/A</v>
      </c>
      <c r="M69" s="15" t="e">
        <f t="shared" ca="1" si="47"/>
        <v>#N/A</v>
      </c>
      <c r="N69" s="15" t="e">
        <f t="shared" ca="1" si="48"/>
        <v>#N/A</v>
      </c>
      <c r="O69" s="15" t="e">
        <f t="shared" ca="1" si="49"/>
        <v>#N/A</v>
      </c>
      <c r="P69" s="15" t="e">
        <f t="shared" ca="1" si="50"/>
        <v>#N/A</v>
      </c>
      <c r="Q69" s="15" t="e">
        <f t="shared" ca="1" si="51"/>
        <v>#N/A</v>
      </c>
      <c r="R69" s="15" t="e">
        <f t="shared" ca="1" si="52"/>
        <v>#N/A</v>
      </c>
      <c r="S69" s="13" t="str">
        <f t="shared" ca="1" si="40"/>
        <v/>
      </c>
      <c r="T69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9" s="15">
        <f t="shared" si="41"/>
        <v>69</v>
      </c>
      <c r="V69" s="15" t="e">
        <f t="shared" ca="1" si="42"/>
        <v>#N/A</v>
      </c>
      <c r="W69" s="15" t="e">
        <f t="shared" ca="1" si="43"/>
        <v>#N/A</v>
      </c>
      <c r="X69" s="15" t="e">
        <f t="shared" ref="X69:X77" ca="1" si="59">CONCATENATE("'ALL JOBS'!A",$V69+$K$3)</f>
        <v>#N/A</v>
      </c>
      <c r="Y69" s="15" t="e">
        <f t="shared" ca="1" si="53"/>
        <v>#N/A</v>
      </c>
      <c r="Z69" s="15" t="e">
        <f t="shared" ca="1" si="54"/>
        <v>#N/A</v>
      </c>
      <c r="AA69" s="15" t="e">
        <f t="shared" ca="1" si="55"/>
        <v>#N/A</v>
      </c>
      <c r="AB69" s="15" t="e">
        <f t="shared" ref="AB69:AB77" ca="1" si="60">CONCATENATE("'ALL JOBS'!F",$V69+$K$3)</f>
        <v>#N/A</v>
      </c>
      <c r="AC69" s="15" t="e">
        <f t="shared" ca="1" si="56"/>
        <v>#N/A</v>
      </c>
      <c r="AD69" s="15" t="e">
        <f t="shared" ca="1" si="57"/>
        <v>#N/A</v>
      </c>
      <c r="AF69" s="15" t="str">
        <f t="shared" ca="1" si="44"/>
        <v/>
      </c>
      <c r="AG69" s="15" t="str">
        <f t="shared" si="45"/>
        <v>'ALL JOBS'!D75</v>
      </c>
      <c r="AH69" s="15" t="str">
        <f t="shared" si="46"/>
        <v>'ALL JOBS'!F75</v>
      </c>
      <c r="AJ69" s="15" t="e">
        <f ca="1">(OR(INDIRECT(L69)=MAX('ALL JOBS'!A:A),AJ68))</f>
        <v>#N/A</v>
      </c>
    </row>
    <row r="70" spans="1:36" ht="30" customHeight="1">
      <c r="A70" s="15" t="str">
        <f t="shared" ca="1" si="31"/>
        <v/>
      </c>
      <c r="B70" s="12" t="str">
        <f t="shared" ca="1" si="32"/>
        <v/>
      </c>
      <c r="C70" s="13" t="str">
        <f t="shared" ca="1" si="33"/>
        <v/>
      </c>
      <c r="D70" s="13" t="str">
        <f t="shared" ca="1" si="34"/>
        <v/>
      </c>
      <c r="E70" s="13" t="str">
        <f t="shared" ca="1" si="35"/>
        <v/>
      </c>
      <c r="F70" s="14" t="str">
        <f t="shared" ca="1" si="36"/>
        <v/>
      </c>
      <c r="G70" s="15" t="str">
        <f ca="1">IF($C$1="ALL",IF(INDIRECT(AH70)="","",IF(INDIRECT(AG70)&gt;MAX(Budget!$B$3,Budget!$E$3),"","Y")),IF(ISERR(FIND($C$1,INDIRECT(AH70))),"",IF(INDIRECT(AG70)&gt;MAX(Budget!$B$3,Budget!$E$3),"","Y")))</f>
        <v/>
      </c>
      <c r="H70" s="15">
        <f t="shared" si="37"/>
        <v>70</v>
      </c>
      <c r="I70" s="15" t="e">
        <f t="shared" ca="1" si="38"/>
        <v>#N/A</v>
      </c>
      <c r="J70" s="15" t="e">
        <f t="shared" ca="1" si="39"/>
        <v>#N/A</v>
      </c>
      <c r="K70" s="15" t="e">
        <f ca="1">CONCATENATE("G",J69+1,":I",'ALL JOBS'!$K$9)</f>
        <v>#N/A</v>
      </c>
      <c r="L70" s="15" t="e">
        <f t="shared" ca="1" si="58"/>
        <v>#N/A</v>
      </c>
      <c r="M70" s="15" t="e">
        <f t="shared" ca="1" si="47"/>
        <v>#N/A</v>
      </c>
      <c r="N70" s="15" t="e">
        <f t="shared" ca="1" si="48"/>
        <v>#N/A</v>
      </c>
      <c r="O70" s="15" t="e">
        <f t="shared" ca="1" si="49"/>
        <v>#N/A</v>
      </c>
      <c r="P70" s="15" t="e">
        <f t="shared" ca="1" si="50"/>
        <v>#N/A</v>
      </c>
      <c r="Q70" s="15" t="e">
        <f t="shared" ca="1" si="51"/>
        <v>#N/A</v>
      </c>
      <c r="R70" s="15" t="e">
        <f t="shared" ca="1" si="52"/>
        <v>#N/A</v>
      </c>
      <c r="S70" s="13" t="str">
        <f t="shared" ca="1" si="40"/>
        <v/>
      </c>
      <c r="T70" s="16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0" s="15">
        <f t="shared" si="41"/>
        <v>70</v>
      </c>
      <c r="V70" s="15" t="e">
        <f t="shared" ca="1" si="42"/>
        <v>#N/A</v>
      </c>
      <c r="W70" s="15" t="e">
        <f t="shared" ca="1" si="43"/>
        <v>#N/A</v>
      </c>
      <c r="X70" s="15" t="e">
        <f t="shared" ca="1" si="59"/>
        <v>#N/A</v>
      </c>
      <c r="Y70" s="15" t="e">
        <f t="shared" ca="1" si="53"/>
        <v>#N/A</v>
      </c>
      <c r="Z70" s="15" t="e">
        <f t="shared" ca="1" si="54"/>
        <v>#N/A</v>
      </c>
      <c r="AA70" s="15" t="e">
        <f t="shared" ca="1" si="55"/>
        <v>#N/A</v>
      </c>
      <c r="AB70" s="15" t="e">
        <f t="shared" ca="1" si="60"/>
        <v>#N/A</v>
      </c>
      <c r="AC70" s="15" t="e">
        <f t="shared" ca="1" si="56"/>
        <v>#N/A</v>
      </c>
      <c r="AD70" s="15" t="e">
        <f t="shared" ca="1" si="57"/>
        <v>#N/A</v>
      </c>
      <c r="AF70" s="15" t="str">
        <f t="shared" ca="1" si="44"/>
        <v/>
      </c>
      <c r="AG70" s="15" t="str">
        <f t="shared" si="45"/>
        <v>'ALL JOBS'!D76</v>
      </c>
      <c r="AH70" s="15" t="str">
        <f t="shared" si="46"/>
        <v>'ALL JOBS'!F76</v>
      </c>
      <c r="AJ70" s="15" t="e">
        <f ca="1">(OR(INDIRECT(L70)=MAX('ALL JOBS'!A:A),AJ69))</f>
        <v>#N/A</v>
      </c>
    </row>
    <row r="71" spans="1:36" ht="30" customHeight="1">
      <c r="A71" s="15" t="str">
        <f t="shared" ca="1" si="31"/>
        <v/>
      </c>
      <c r="B71" s="12" t="str">
        <f t="shared" ca="1" si="32"/>
        <v/>
      </c>
      <c r="C71" s="13" t="str">
        <f t="shared" ca="1" si="33"/>
        <v/>
      </c>
      <c r="D71" s="13" t="str">
        <f t="shared" ca="1" si="34"/>
        <v/>
      </c>
      <c r="E71" s="13" t="str">
        <f t="shared" ca="1" si="35"/>
        <v/>
      </c>
      <c r="F71" s="14" t="str">
        <f t="shared" ca="1" si="36"/>
        <v/>
      </c>
      <c r="G71" s="15" t="str">
        <f ca="1">IF($C$1="ALL",IF(INDIRECT(AH71)="","",IF(INDIRECT(AG71)&gt;MAX(Budget!$B$3,Budget!$E$3),"","Y")),IF(ISERR(FIND($C$1,INDIRECT(AH71))),"",IF(INDIRECT(AG71)&gt;MAX(Budget!$B$3,Budget!$E$3),"","Y")))</f>
        <v/>
      </c>
      <c r="H71" s="15">
        <f t="shared" si="37"/>
        <v>71</v>
      </c>
      <c r="I71" s="15" t="e">
        <f t="shared" ca="1" si="38"/>
        <v>#N/A</v>
      </c>
      <c r="J71" s="15" t="e">
        <f t="shared" ca="1" si="39"/>
        <v>#N/A</v>
      </c>
      <c r="K71" s="15" t="e">
        <f ca="1">CONCATENATE("G",J70+1,":I",'ALL JOBS'!$K$9)</f>
        <v>#N/A</v>
      </c>
      <c r="L71" s="15" t="e">
        <f t="shared" ca="1" si="58"/>
        <v>#N/A</v>
      </c>
      <c r="M71" s="15" t="e">
        <f t="shared" ca="1" si="47"/>
        <v>#N/A</v>
      </c>
      <c r="N71" s="15" t="e">
        <f t="shared" ca="1" si="48"/>
        <v>#N/A</v>
      </c>
      <c r="O71" s="15" t="e">
        <f t="shared" ca="1" si="49"/>
        <v>#N/A</v>
      </c>
      <c r="P71" s="15" t="e">
        <f t="shared" ca="1" si="50"/>
        <v>#N/A</v>
      </c>
      <c r="Q71" s="15" t="e">
        <f t="shared" ca="1" si="51"/>
        <v>#N/A</v>
      </c>
      <c r="R71" s="15" t="e">
        <f t="shared" ca="1" si="52"/>
        <v>#N/A</v>
      </c>
      <c r="S71" s="13" t="str">
        <f t="shared" ca="1" si="40"/>
        <v/>
      </c>
      <c r="T71" s="16" t="str">
        <f>IF($C$1="ALL",IF('ALL JOBS'!F70="","",IF('ALL JOBS'!D70&lt;=Budget!$B$3,"","Y")),IF(ISERR(FIND($C$1,'ALL JOBS'!F70)),IF($E$1="","",IF(ISERR(FIND($E$1,'ALL JOBS'!F70)),"",IF('ALL JOBS'!D70&lt;=Budget!$B$3,"","Y"))),IF('ALL JOBS'!D70&lt;=Budget!$B$3,"","Y")))</f>
        <v/>
      </c>
      <c r="U71" s="15">
        <f t="shared" si="41"/>
        <v>71</v>
      </c>
      <c r="V71" s="15" t="e">
        <f t="shared" ca="1" si="42"/>
        <v>#N/A</v>
      </c>
      <c r="W71" s="15" t="e">
        <f t="shared" ca="1" si="43"/>
        <v>#N/A</v>
      </c>
      <c r="X71" s="15" t="e">
        <f t="shared" ca="1" si="59"/>
        <v>#N/A</v>
      </c>
      <c r="Y71" s="15" t="e">
        <f t="shared" ca="1" si="53"/>
        <v>#N/A</v>
      </c>
      <c r="Z71" s="15" t="e">
        <f t="shared" ca="1" si="54"/>
        <v>#N/A</v>
      </c>
      <c r="AA71" s="15" t="e">
        <f t="shared" ca="1" si="55"/>
        <v>#N/A</v>
      </c>
      <c r="AB71" s="15" t="e">
        <f t="shared" ca="1" si="60"/>
        <v>#N/A</v>
      </c>
      <c r="AC71" s="15" t="e">
        <f t="shared" ca="1" si="56"/>
        <v>#N/A</v>
      </c>
      <c r="AD71" s="15" t="e">
        <f t="shared" ca="1" si="57"/>
        <v>#N/A</v>
      </c>
      <c r="AF71" s="15" t="str">
        <f t="shared" ca="1" si="44"/>
        <v/>
      </c>
      <c r="AG71" s="15" t="str">
        <f t="shared" si="45"/>
        <v>'ALL JOBS'!D77</v>
      </c>
      <c r="AH71" s="15" t="str">
        <f t="shared" si="46"/>
        <v>'ALL JOBS'!F77</v>
      </c>
      <c r="AJ71" s="15" t="e">
        <f ca="1">(OR(INDIRECT(L71)=MAX('ALL JOBS'!A:A),AJ70))</f>
        <v>#N/A</v>
      </c>
    </row>
    <row r="72" spans="1:36" ht="30" customHeight="1">
      <c r="A72" s="15" t="str">
        <f t="shared" ca="1" si="31"/>
        <v/>
      </c>
      <c r="B72" s="12" t="str">
        <f t="shared" ca="1" si="32"/>
        <v/>
      </c>
      <c r="C72" s="13" t="str">
        <f t="shared" ca="1" si="33"/>
        <v/>
      </c>
      <c r="D72" s="13" t="str">
        <f t="shared" ca="1" si="34"/>
        <v/>
      </c>
      <c r="E72" s="13" t="str">
        <f t="shared" ca="1" si="35"/>
        <v/>
      </c>
      <c r="F72" s="14" t="str">
        <f t="shared" ca="1" si="36"/>
        <v/>
      </c>
      <c r="G72" s="15" t="str">
        <f ca="1">IF($C$1="ALL",IF(INDIRECT(AH72)="","",IF(INDIRECT(AG72)&gt;MAX(Budget!$B$3,Budget!$E$3),"","Y")),IF(ISERR(FIND($C$1,INDIRECT(AH72))),"",IF(INDIRECT(AG72)&gt;MAX(Budget!$B$3,Budget!$E$3),"","Y")))</f>
        <v/>
      </c>
      <c r="H72" s="15">
        <f t="shared" si="37"/>
        <v>72</v>
      </c>
      <c r="I72" s="15" t="e">
        <f t="shared" ca="1" si="38"/>
        <v>#N/A</v>
      </c>
      <c r="J72" s="15" t="e">
        <f t="shared" ca="1" si="39"/>
        <v>#N/A</v>
      </c>
      <c r="K72" s="15" t="e">
        <f ca="1">CONCATENATE("G",J71+1,":I",'ALL JOBS'!$K$9)</f>
        <v>#N/A</v>
      </c>
      <c r="L72" s="15" t="e">
        <f t="shared" ca="1" si="58"/>
        <v>#N/A</v>
      </c>
      <c r="M72" s="15" t="e">
        <f t="shared" ca="1" si="47"/>
        <v>#N/A</v>
      </c>
      <c r="N72" s="15" t="e">
        <f t="shared" ca="1" si="48"/>
        <v>#N/A</v>
      </c>
      <c r="O72" s="15" t="e">
        <f t="shared" ca="1" si="49"/>
        <v>#N/A</v>
      </c>
      <c r="P72" s="15" t="e">
        <f t="shared" ca="1" si="50"/>
        <v>#N/A</v>
      </c>
      <c r="Q72" s="15" t="e">
        <f t="shared" ca="1" si="51"/>
        <v>#N/A</v>
      </c>
      <c r="R72" s="15" t="e">
        <f t="shared" ca="1" si="52"/>
        <v>#N/A</v>
      </c>
      <c r="S72" s="13" t="str">
        <f t="shared" ca="1" si="40"/>
        <v/>
      </c>
      <c r="T72" s="16" t="str">
        <f>IF($C$1="ALL",IF('ALL JOBS'!F71="","",IF('ALL JOBS'!D71&lt;=Budget!$B$3,"","Y")),IF(ISERR(FIND($C$1,'ALL JOBS'!F71)),IF($E$1="","",IF(ISERR(FIND($E$1,'ALL JOBS'!F71)),"",IF('ALL JOBS'!D71&lt;=Budget!$B$3,"","Y"))),IF('ALL JOBS'!D71&lt;=Budget!$B$3,"","Y")))</f>
        <v/>
      </c>
      <c r="U72" s="15">
        <f t="shared" si="41"/>
        <v>72</v>
      </c>
      <c r="V72" s="15" t="e">
        <f t="shared" ca="1" si="42"/>
        <v>#N/A</v>
      </c>
      <c r="W72" s="15" t="e">
        <f t="shared" ca="1" si="43"/>
        <v>#N/A</v>
      </c>
      <c r="X72" s="15" t="e">
        <f t="shared" ca="1" si="59"/>
        <v>#N/A</v>
      </c>
      <c r="Y72" s="15" t="e">
        <f t="shared" ca="1" si="53"/>
        <v>#N/A</v>
      </c>
      <c r="Z72" s="15" t="e">
        <f t="shared" ca="1" si="54"/>
        <v>#N/A</v>
      </c>
      <c r="AA72" s="15" t="e">
        <f t="shared" ca="1" si="55"/>
        <v>#N/A</v>
      </c>
      <c r="AB72" s="15" t="e">
        <f t="shared" ca="1" si="60"/>
        <v>#N/A</v>
      </c>
      <c r="AC72" s="15" t="e">
        <f t="shared" ca="1" si="56"/>
        <v>#N/A</v>
      </c>
      <c r="AD72" s="15" t="e">
        <f t="shared" ca="1" si="57"/>
        <v>#N/A</v>
      </c>
      <c r="AF72" s="15" t="str">
        <f t="shared" ca="1" si="44"/>
        <v/>
      </c>
      <c r="AG72" s="15" t="str">
        <f t="shared" si="45"/>
        <v>'ALL JOBS'!D78</v>
      </c>
      <c r="AH72" s="15" t="str">
        <f t="shared" si="46"/>
        <v>'ALL JOBS'!F78</v>
      </c>
      <c r="AJ72" s="15" t="e">
        <f ca="1">(OR(INDIRECT(L72)=MAX('ALL JOBS'!A:A),AJ71))</f>
        <v>#N/A</v>
      </c>
    </row>
    <row r="73" spans="1:36" ht="30" customHeight="1">
      <c r="A73" s="15" t="str">
        <f t="shared" ca="1" si="31"/>
        <v/>
      </c>
      <c r="B73" s="12" t="str">
        <f t="shared" ca="1" si="32"/>
        <v/>
      </c>
      <c r="C73" s="13" t="str">
        <f t="shared" ca="1" si="33"/>
        <v/>
      </c>
      <c r="D73" s="13" t="str">
        <f t="shared" ca="1" si="34"/>
        <v/>
      </c>
      <c r="E73" s="13" t="str">
        <f t="shared" ca="1" si="35"/>
        <v/>
      </c>
      <c r="F73" s="14" t="str">
        <f t="shared" ca="1" si="36"/>
        <v/>
      </c>
      <c r="G73" s="15" t="str">
        <f ca="1">IF($C$1="ALL",IF(INDIRECT(AH73)="","",IF(INDIRECT(AG73)&gt;MAX(Budget!$B$3,Budget!$E$3),"","Y")),IF(ISERR(FIND($C$1,INDIRECT(AH73))),"",IF(INDIRECT(AG73)&gt;MAX(Budget!$B$3,Budget!$E$3),"","Y")))</f>
        <v/>
      </c>
      <c r="H73" s="15">
        <f t="shared" si="37"/>
        <v>73</v>
      </c>
      <c r="I73" s="15" t="e">
        <f t="shared" ca="1" si="38"/>
        <v>#N/A</v>
      </c>
      <c r="J73" s="15" t="e">
        <f t="shared" ca="1" si="39"/>
        <v>#N/A</v>
      </c>
      <c r="K73" s="15" t="e">
        <f ca="1">CONCATENATE("G",J72+1,":I",'ALL JOBS'!$K$9)</f>
        <v>#N/A</v>
      </c>
      <c r="L73" s="15" t="e">
        <f t="shared" ca="1" si="58"/>
        <v>#N/A</v>
      </c>
      <c r="M73" s="15" t="e">
        <f t="shared" ca="1" si="47"/>
        <v>#N/A</v>
      </c>
      <c r="N73" s="15" t="e">
        <f t="shared" ca="1" si="48"/>
        <v>#N/A</v>
      </c>
      <c r="O73" s="15" t="e">
        <f t="shared" ca="1" si="49"/>
        <v>#N/A</v>
      </c>
      <c r="P73" s="15" t="e">
        <f t="shared" ca="1" si="50"/>
        <v>#N/A</v>
      </c>
      <c r="Q73" s="15" t="e">
        <f t="shared" ca="1" si="51"/>
        <v>#N/A</v>
      </c>
      <c r="R73" s="15" t="e">
        <f t="shared" ca="1" si="52"/>
        <v>#N/A</v>
      </c>
      <c r="S73" s="13" t="str">
        <f t="shared" ca="1" si="40"/>
        <v/>
      </c>
      <c r="T73" s="16" t="str">
        <f>IF($C$1="ALL",IF('ALL JOBS'!F72="","",IF('ALL JOBS'!D72&lt;=Budget!$B$3,"","Y")),IF(ISERR(FIND($C$1,'ALL JOBS'!F72)),IF($E$1="","",IF(ISERR(FIND($E$1,'ALL JOBS'!F72)),"",IF('ALL JOBS'!D72&lt;=Budget!$B$3,"","Y"))),IF('ALL JOBS'!D72&lt;=Budget!$B$3,"","Y")))</f>
        <v/>
      </c>
      <c r="U73" s="15">
        <f t="shared" si="41"/>
        <v>73</v>
      </c>
      <c r="V73" s="15" t="e">
        <f t="shared" ca="1" si="42"/>
        <v>#N/A</v>
      </c>
      <c r="W73" s="15" t="e">
        <f t="shared" ca="1" si="43"/>
        <v>#N/A</v>
      </c>
      <c r="X73" s="15" t="e">
        <f t="shared" ca="1" si="59"/>
        <v>#N/A</v>
      </c>
      <c r="Y73" s="15" t="e">
        <f t="shared" ca="1" si="53"/>
        <v>#N/A</v>
      </c>
      <c r="Z73" s="15" t="e">
        <f t="shared" ca="1" si="54"/>
        <v>#N/A</v>
      </c>
      <c r="AA73" s="15" t="e">
        <f t="shared" ca="1" si="55"/>
        <v>#N/A</v>
      </c>
      <c r="AB73" s="15" t="e">
        <f t="shared" ca="1" si="60"/>
        <v>#N/A</v>
      </c>
      <c r="AC73" s="15" t="e">
        <f t="shared" ca="1" si="56"/>
        <v>#N/A</v>
      </c>
      <c r="AD73" s="15" t="e">
        <f t="shared" ca="1" si="57"/>
        <v>#N/A</v>
      </c>
      <c r="AF73" s="15" t="str">
        <f t="shared" ca="1" si="44"/>
        <v/>
      </c>
      <c r="AG73" s="15" t="str">
        <f t="shared" si="45"/>
        <v>'ALL JOBS'!D79</v>
      </c>
      <c r="AH73" s="15" t="str">
        <f t="shared" si="46"/>
        <v>'ALL JOBS'!F79</v>
      </c>
      <c r="AJ73" s="15" t="e">
        <f ca="1">(OR(INDIRECT(L73)=MAX('ALL JOBS'!A:A),AJ72))</f>
        <v>#N/A</v>
      </c>
    </row>
    <row r="74" spans="1:36" ht="30" customHeight="1">
      <c r="A74" s="15" t="str">
        <f t="shared" ca="1" si="31"/>
        <v/>
      </c>
      <c r="B74" s="12" t="str">
        <f t="shared" ca="1" si="32"/>
        <v/>
      </c>
      <c r="C74" s="13" t="str">
        <f t="shared" ca="1" si="33"/>
        <v/>
      </c>
      <c r="D74" s="13" t="str">
        <f t="shared" ca="1" si="34"/>
        <v/>
      </c>
      <c r="E74" s="13" t="str">
        <f t="shared" ca="1" si="35"/>
        <v/>
      </c>
      <c r="F74" s="14" t="str">
        <f t="shared" ca="1" si="36"/>
        <v/>
      </c>
      <c r="G74" s="15" t="str">
        <f ca="1">IF($C$1="ALL",IF(INDIRECT(AH74)="","",IF(INDIRECT(AG74)&gt;MAX(Budget!$B$3,Budget!$E$3),"","Y")),IF(ISERR(FIND($C$1,INDIRECT(AH74))),"",IF(INDIRECT(AG74)&gt;MAX(Budget!$B$3,Budget!$E$3),"","Y")))</f>
        <v/>
      </c>
      <c r="H74" s="15">
        <f t="shared" si="37"/>
        <v>74</v>
      </c>
      <c r="I74" s="15" t="e">
        <f t="shared" ca="1" si="38"/>
        <v>#N/A</v>
      </c>
      <c r="J74" s="15" t="e">
        <f t="shared" ca="1" si="39"/>
        <v>#N/A</v>
      </c>
      <c r="K74" s="15" t="e">
        <f ca="1">CONCATENATE("G",J73+1,":I",'ALL JOBS'!$K$9)</f>
        <v>#N/A</v>
      </c>
      <c r="L74" s="15" t="e">
        <f t="shared" ca="1" si="58"/>
        <v>#N/A</v>
      </c>
      <c r="M74" s="15" t="e">
        <f t="shared" ca="1" si="47"/>
        <v>#N/A</v>
      </c>
      <c r="N74" s="15" t="e">
        <f t="shared" ca="1" si="48"/>
        <v>#N/A</v>
      </c>
      <c r="O74" s="15" t="e">
        <f t="shared" ca="1" si="49"/>
        <v>#N/A</v>
      </c>
      <c r="P74" s="15" t="e">
        <f t="shared" ca="1" si="50"/>
        <v>#N/A</v>
      </c>
      <c r="Q74" s="15" t="e">
        <f t="shared" ca="1" si="51"/>
        <v>#N/A</v>
      </c>
      <c r="R74" s="15" t="e">
        <f t="shared" ca="1" si="52"/>
        <v>#N/A</v>
      </c>
      <c r="S74" s="13" t="str">
        <f t="shared" ca="1" si="40"/>
        <v/>
      </c>
      <c r="T74" s="16" t="str">
        <f>IF($C$1="ALL",IF('ALL JOBS'!F73="","",IF('ALL JOBS'!D73&lt;=Budget!$B$3,"","Y")),IF(ISERR(FIND($C$1,'ALL JOBS'!F73)),IF($E$1="","",IF(ISERR(FIND($E$1,'ALL JOBS'!F73)),"",IF('ALL JOBS'!D73&lt;=Budget!$B$3,"","Y"))),IF('ALL JOBS'!D73&lt;=Budget!$B$3,"","Y")))</f>
        <v/>
      </c>
      <c r="U74" s="15">
        <f t="shared" si="41"/>
        <v>74</v>
      </c>
      <c r="V74" s="15" t="e">
        <f t="shared" ca="1" si="42"/>
        <v>#N/A</v>
      </c>
      <c r="W74" s="15" t="e">
        <f t="shared" ca="1" si="43"/>
        <v>#N/A</v>
      </c>
      <c r="X74" s="15" t="e">
        <f t="shared" ca="1" si="59"/>
        <v>#N/A</v>
      </c>
      <c r="Y74" s="15" t="e">
        <f t="shared" ca="1" si="53"/>
        <v>#N/A</v>
      </c>
      <c r="Z74" s="15" t="e">
        <f t="shared" ca="1" si="54"/>
        <v>#N/A</v>
      </c>
      <c r="AA74" s="15" t="e">
        <f t="shared" ca="1" si="55"/>
        <v>#N/A</v>
      </c>
      <c r="AB74" s="15" t="e">
        <f t="shared" ca="1" si="60"/>
        <v>#N/A</v>
      </c>
      <c r="AC74" s="15" t="e">
        <f t="shared" ca="1" si="56"/>
        <v>#N/A</v>
      </c>
      <c r="AD74" s="15" t="e">
        <f t="shared" ca="1" si="57"/>
        <v>#N/A</v>
      </c>
      <c r="AF74" s="15" t="str">
        <f t="shared" ca="1" si="44"/>
        <v/>
      </c>
      <c r="AG74" s="15" t="str">
        <f t="shared" si="45"/>
        <v>'ALL JOBS'!D80</v>
      </c>
      <c r="AH74" s="15" t="str">
        <f t="shared" si="46"/>
        <v>'ALL JOBS'!F80</v>
      </c>
      <c r="AJ74" s="15" t="e">
        <f ca="1">(OR(INDIRECT(L74)=MAX('ALL JOBS'!A:A),AJ73))</f>
        <v>#N/A</v>
      </c>
    </row>
    <row r="75" spans="1:36" ht="30" customHeight="1">
      <c r="A75" s="15" t="str">
        <f t="shared" ca="1" si="31"/>
        <v/>
      </c>
      <c r="B75" s="12" t="str">
        <f t="shared" ca="1" si="32"/>
        <v/>
      </c>
      <c r="C75" s="13" t="str">
        <f t="shared" ca="1" si="33"/>
        <v/>
      </c>
      <c r="D75" s="13" t="str">
        <f t="shared" ca="1" si="34"/>
        <v/>
      </c>
      <c r="E75" s="13" t="str">
        <f t="shared" ca="1" si="35"/>
        <v/>
      </c>
      <c r="F75" s="14" t="str">
        <f t="shared" ca="1" si="36"/>
        <v/>
      </c>
      <c r="G75" s="15" t="str">
        <f ca="1">IF($C$1="ALL",IF(INDIRECT(AH75)="","",IF(INDIRECT(AG75)&gt;MAX(Budget!$B$3,Budget!$E$3),"","Y")),IF(ISERR(FIND($C$1,INDIRECT(AH75))),"",IF(INDIRECT(AG75)&gt;MAX(Budget!$B$3,Budget!$E$3),"","Y")))</f>
        <v/>
      </c>
      <c r="H75" s="15">
        <f t="shared" si="37"/>
        <v>75</v>
      </c>
      <c r="I75" s="15" t="e">
        <f t="shared" ca="1" si="38"/>
        <v>#N/A</v>
      </c>
      <c r="J75" s="15" t="e">
        <f t="shared" ca="1" si="39"/>
        <v>#N/A</v>
      </c>
      <c r="K75" s="15" t="e">
        <f ca="1">CONCATENATE("G",J74+1,":I",'ALL JOBS'!$K$9)</f>
        <v>#N/A</v>
      </c>
      <c r="L75" s="15" t="e">
        <f t="shared" ca="1" si="58"/>
        <v>#N/A</v>
      </c>
      <c r="M75" s="15" t="e">
        <f t="shared" ca="1" si="47"/>
        <v>#N/A</v>
      </c>
      <c r="N75" s="15" t="e">
        <f t="shared" ca="1" si="48"/>
        <v>#N/A</v>
      </c>
      <c r="O75" s="15" t="e">
        <f t="shared" ca="1" si="49"/>
        <v>#N/A</v>
      </c>
      <c r="P75" s="15" t="e">
        <f t="shared" ca="1" si="50"/>
        <v>#N/A</v>
      </c>
      <c r="Q75" s="15" t="e">
        <f t="shared" ca="1" si="51"/>
        <v>#N/A</v>
      </c>
      <c r="R75" s="15" t="e">
        <f t="shared" ca="1" si="52"/>
        <v>#N/A</v>
      </c>
      <c r="S75" s="13" t="str">
        <f t="shared" ca="1" si="40"/>
        <v/>
      </c>
      <c r="T75" s="16" t="str">
        <f>IF($C$1="ALL",IF('ALL JOBS'!F74="","",IF('ALL JOBS'!D74&lt;=Budget!$B$3,"","Y")),IF(ISERR(FIND($C$1,'ALL JOBS'!F74)),IF($E$1="","",IF(ISERR(FIND($E$1,'ALL JOBS'!F74)),"",IF('ALL JOBS'!D74&lt;=Budget!$B$3,"","Y"))),IF('ALL JOBS'!D74&lt;=Budget!$B$3,"","Y")))</f>
        <v/>
      </c>
      <c r="U75" s="15">
        <f t="shared" si="41"/>
        <v>75</v>
      </c>
      <c r="V75" s="15" t="e">
        <f t="shared" ca="1" si="42"/>
        <v>#N/A</v>
      </c>
      <c r="W75" s="15" t="e">
        <f t="shared" ca="1" si="43"/>
        <v>#N/A</v>
      </c>
      <c r="X75" s="15" t="e">
        <f t="shared" ca="1" si="59"/>
        <v>#N/A</v>
      </c>
      <c r="Y75" s="15" t="e">
        <f t="shared" ca="1" si="53"/>
        <v>#N/A</v>
      </c>
      <c r="Z75" s="15" t="e">
        <f t="shared" ca="1" si="54"/>
        <v>#N/A</v>
      </c>
      <c r="AA75" s="15" t="e">
        <f t="shared" ca="1" si="55"/>
        <v>#N/A</v>
      </c>
      <c r="AB75" s="15" t="e">
        <f t="shared" ca="1" si="60"/>
        <v>#N/A</v>
      </c>
      <c r="AC75" s="15" t="e">
        <f t="shared" ca="1" si="56"/>
        <v>#N/A</v>
      </c>
      <c r="AD75" s="15" t="e">
        <f t="shared" ca="1" si="57"/>
        <v>#N/A</v>
      </c>
      <c r="AF75" s="15" t="str">
        <f t="shared" ca="1" si="44"/>
        <v/>
      </c>
      <c r="AG75" s="15" t="str">
        <f t="shared" si="45"/>
        <v>'ALL JOBS'!D81</v>
      </c>
      <c r="AH75" s="15" t="str">
        <f t="shared" si="46"/>
        <v>'ALL JOBS'!F81</v>
      </c>
      <c r="AJ75" s="15" t="e">
        <f ca="1">(OR(INDIRECT(L75)=MAX('ALL JOBS'!A:A),AJ74))</f>
        <v>#N/A</v>
      </c>
    </row>
    <row r="76" spans="1:36" ht="30" customHeight="1">
      <c r="A76" s="15" t="str">
        <f t="shared" ca="1" si="31"/>
        <v/>
      </c>
      <c r="B76" s="12" t="str">
        <f t="shared" ca="1" si="32"/>
        <v/>
      </c>
      <c r="C76" s="13" t="str">
        <f t="shared" ca="1" si="33"/>
        <v/>
      </c>
      <c r="D76" s="13" t="str">
        <f t="shared" ca="1" si="34"/>
        <v/>
      </c>
      <c r="E76" s="13" t="str">
        <f t="shared" ca="1" si="35"/>
        <v/>
      </c>
      <c r="F76" s="14" t="str">
        <f t="shared" ca="1" si="36"/>
        <v/>
      </c>
      <c r="G76" s="15" t="str">
        <f ca="1">IF($C$1="ALL",IF(INDIRECT(AH76)="","",IF(INDIRECT(AG76)&gt;MAX(Budget!$B$3,Budget!$E$3),"","Y")),IF(ISERR(FIND($C$1,INDIRECT(AH76))),"",IF(INDIRECT(AG76)&gt;MAX(Budget!$B$3,Budget!$E$3),"","Y")))</f>
        <v/>
      </c>
      <c r="H76" s="15">
        <f t="shared" si="37"/>
        <v>76</v>
      </c>
      <c r="I76" s="15" t="e">
        <f t="shared" ca="1" si="38"/>
        <v>#N/A</v>
      </c>
      <c r="J76" s="15" t="e">
        <f t="shared" ca="1" si="39"/>
        <v>#N/A</v>
      </c>
      <c r="K76" s="15" t="e">
        <f ca="1">CONCATENATE("G",J75+1,":I",'ALL JOBS'!$K$9)</f>
        <v>#N/A</v>
      </c>
      <c r="L76" s="15" t="e">
        <f t="shared" ca="1" si="58"/>
        <v>#N/A</v>
      </c>
      <c r="M76" s="15" t="e">
        <f t="shared" ca="1" si="47"/>
        <v>#N/A</v>
      </c>
      <c r="N76" s="15" t="e">
        <f t="shared" ca="1" si="48"/>
        <v>#N/A</v>
      </c>
      <c r="O76" s="15" t="e">
        <f t="shared" ca="1" si="49"/>
        <v>#N/A</v>
      </c>
      <c r="P76" s="15" t="e">
        <f t="shared" ca="1" si="50"/>
        <v>#N/A</v>
      </c>
      <c r="Q76" s="15" t="e">
        <f t="shared" ca="1" si="51"/>
        <v>#N/A</v>
      </c>
      <c r="R76" s="15" t="e">
        <f t="shared" ca="1" si="52"/>
        <v>#N/A</v>
      </c>
      <c r="S76" s="13" t="str">
        <f t="shared" ca="1" si="40"/>
        <v/>
      </c>
      <c r="T76" s="16" t="str">
        <f>IF($C$1="ALL",IF('ALL JOBS'!F75="","",IF('ALL JOBS'!D75&lt;=Budget!$B$3,"","Y")),IF(ISERR(FIND($C$1,'ALL JOBS'!F75)),IF($E$1="","",IF(ISERR(FIND($E$1,'ALL JOBS'!F75)),"",IF('ALL JOBS'!D75&lt;=Budget!$B$3,"","Y"))),IF('ALL JOBS'!D75&lt;=Budget!$B$3,"","Y")))</f>
        <v/>
      </c>
      <c r="U76" s="15">
        <f t="shared" si="41"/>
        <v>76</v>
      </c>
      <c r="V76" s="15" t="e">
        <f t="shared" ca="1" si="42"/>
        <v>#N/A</v>
      </c>
      <c r="W76" s="15" t="e">
        <f t="shared" ca="1" si="43"/>
        <v>#N/A</v>
      </c>
      <c r="X76" s="15" t="e">
        <f t="shared" ca="1" si="59"/>
        <v>#N/A</v>
      </c>
      <c r="Y76" s="15" t="e">
        <f t="shared" ca="1" si="53"/>
        <v>#N/A</v>
      </c>
      <c r="Z76" s="15" t="e">
        <f t="shared" ca="1" si="54"/>
        <v>#N/A</v>
      </c>
      <c r="AA76" s="15" t="e">
        <f t="shared" ca="1" si="55"/>
        <v>#N/A</v>
      </c>
      <c r="AB76" s="15" t="e">
        <f t="shared" ca="1" si="60"/>
        <v>#N/A</v>
      </c>
      <c r="AC76" s="15" t="e">
        <f t="shared" ca="1" si="56"/>
        <v>#N/A</v>
      </c>
      <c r="AD76" s="15" t="e">
        <f t="shared" ca="1" si="57"/>
        <v>#N/A</v>
      </c>
      <c r="AF76" s="15" t="str">
        <f t="shared" ca="1" si="44"/>
        <v/>
      </c>
      <c r="AG76" s="15" t="str">
        <f t="shared" si="45"/>
        <v>'ALL JOBS'!D82</v>
      </c>
      <c r="AH76" s="15" t="str">
        <f t="shared" si="46"/>
        <v>'ALL JOBS'!F82</v>
      </c>
      <c r="AJ76" s="15" t="e">
        <f ca="1">(OR(INDIRECT(L76)=MAX('ALL JOBS'!A:A),AJ75))</f>
        <v>#N/A</v>
      </c>
    </row>
    <row r="77" spans="1:36" ht="30" customHeight="1" thickBot="1">
      <c r="A77" s="15" t="str">
        <f t="shared" ca="1" si="31"/>
        <v/>
      </c>
      <c r="B77" s="12" t="str">
        <f t="shared" ca="1" si="32"/>
        <v/>
      </c>
      <c r="C77" s="13" t="str">
        <f t="shared" ca="1" si="33"/>
        <v/>
      </c>
      <c r="D77" s="13" t="str">
        <f t="shared" ca="1" si="34"/>
        <v/>
      </c>
      <c r="E77" s="13" t="str">
        <f t="shared" ca="1" si="35"/>
        <v/>
      </c>
      <c r="F77" s="14" t="str">
        <f t="shared" ca="1" si="36"/>
        <v/>
      </c>
      <c r="G77" s="15" t="str">
        <f ca="1">IF($C$1="ALL",IF(INDIRECT(AH77)="","",IF(INDIRECT(AG77)&gt;MAX(Budget!$B$3,Budget!$E$3),"","Y")),IF(ISERR(FIND($C$1,INDIRECT(AH77))),"",IF(INDIRECT(AG77)&gt;MAX(Budget!$B$3,Budget!$E$3),"","Y")))</f>
        <v/>
      </c>
      <c r="H77" s="15">
        <f t="shared" si="37"/>
        <v>77</v>
      </c>
      <c r="I77" s="15" t="e">
        <f t="shared" ca="1" si="38"/>
        <v>#N/A</v>
      </c>
      <c r="J77" s="15" t="e">
        <f t="shared" ca="1" si="39"/>
        <v>#N/A</v>
      </c>
      <c r="K77" s="15" t="e">
        <f ca="1">CONCATENATE("G",J76+1,":I",'ALL JOBS'!$K$9)</f>
        <v>#N/A</v>
      </c>
      <c r="L77" s="15" t="e">
        <f t="shared" ca="1" si="58"/>
        <v>#N/A</v>
      </c>
      <c r="M77" s="15" t="e">
        <f t="shared" ca="1" si="47"/>
        <v>#N/A</v>
      </c>
      <c r="N77" s="15" t="e">
        <f t="shared" ca="1" si="48"/>
        <v>#N/A</v>
      </c>
      <c r="O77" s="15" t="e">
        <f t="shared" ca="1" si="49"/>
        <v>#N/A</v>
      </c>
      <c r="P77" s="15" t="e">
        <f t="shared" ca="1" si="50"/>
        <v>#N/A</v>
      </c>
      <c r="Q77" s="15" t="e">
        <f t="shared" ca="1" si="51"/>
        <v>#N/A</v>
      </c>
      <c r="R77" s="15" t="e">
        <f t="shared" ca="1" si="52"/>
        <v>#N/A</v>
      </c>
      <c r="S77" s="13" t="str">
        <f t="shared" ca="1" si="40"/>
        <v/>
      </c>
      <c r="T77" s="16" t="str">
        <f>IF($C$1="ALL",IF('ALL JOBS'!F76="","",IF('ALL JOBS'!D76&lt;=Budget!$B$3,"","Y")),IF(ISERR(FIND($C$1,'ALL JOBS'!F76)),IF($E$1="","",IF(ISERR(FIND($E$1,'ALL JOBS'!F76)),"",IF('ALL JOBS'!D76&lt;=Budget!$B$3,"","Y"))),IF('ALL JOBS'!D76&lt;=Budget!$B$3,"","Y")))</f>
        <v/>
      </c>
      <c r="U77" s="15">
        <f t="shared" si="41"/>
        <v>77</v>
      </c>
      <c r="V77" s="15" t="e">
        <f t="shared" ca="1" si="42"/>
        <v>#N/A</v>
      </c>
      <c r="W77" s="15" t="e">
        <f t="shared" ca="1" si="43"/>
        <v>#N/A</v>
      </c>
      <c r="X77" s="15" t="e">
        <f t="shared" ca="1" si="59"/>
        <v>#N/A</v>
      </c>
      <c r="Y77" s="15" t="e">
        <f t="shared" ca="1" si="53"/>
        <v>#N/A</v>
      </c>
      <c r="Z77" s="15" t="e">
        <f t="shared" ca="1" si="54"/>
        <v>#N/A</v>
      </c>
      <c r="AA77" s="15" t="e">
        <f t="shared" ca="1" si="55"/>
        <v>#N/A</v>
      </c>
      <c r="AB77" s="15" t="e">
        <f t="shared" ca="1" si="60"/>
        <v>#N/A</v>
      </c>
      <c r="AC77" s="15" t="e">
        <f t="shared" ca="1" si="56"/>
        <v>#N/A</v>
      </c>
      <c r="AD77" s="15" t="e">
        <f t="shared" ca="1" si="57"/>
        <v>#N/A</v>
      </c>
      <c r="AF77" s="15" t="str">
        <f t="shared" ca="1" si="44"/>
        <v/>
      </c>
      <c r="AG77" s="15" t="str">
        <f t="shared" si="45"/>
        <v>'ALL JOBS'!D83</v>
      </c>
      <c r="AH77" s="15" t="str">
        <f t="shared" si="46"/>
        <v>'ALL JOBS'!F83</v>
      </c>
      <c r="AJ77" s="15" t="e">
        <f ca="1">(OR(INDIRECT(L77)=MAX('ALL JOBS'!A:A),AJ76))</f>
        <v>#N/A</v>
      </c>
    </row>
    <row r="78" spans="1:36" ht="16" thickTop="1">
      <c r="C78" s="139" t="s">
        <v>68</v>
      </c>
      <c r="D78" s="140"/>
      <c r="AF78" s="15" t="str">
        <f>IF(AND($AE79="Y",$AE78=""),"",IF($AE78="Y",0,IF($S78="Y",ROW(B78),"")))</f>
        <v/>
      </c>
    </row>
    <row r="79" spans="1:36">
      <c r="C79" s="25" t="s">
        <v>67</v>
      </c>
      <c r="D79" s="26" t="s">
        <v>66</v>
      </c>
      <c r="AF79" s="15" t="str">
        <f>IF(AND($AE80="Y",$AE79=""),"",IF($AE79="Y",0,IF($S79="Y",ROW(D79),"")))</f>
        <v/>
      </c>
    </row>
    <row r="80" spans="1:36" ht="15.75" customHeight="1">
      <c r="B80" s="4">
        <v>0</v>
      </c>
      <c r="C80" s="27" t="s">
        <v>50</v>
      </c>
      <c r="D80" s="28"/>
    </row>
    <row r="81" spans="2:4" ht="15.75" customHeight="1">
      <c r="B81" s="4">
        <v>1</v>
      </c>
      <c r="C81" s="27" t="s">
        <v>37</v>
      </c>
      <c r="D81" s="28">
        <f>B81+1</f>
        <v>2</v>
      </c>
    </row>
    <row r="82" spans="2:4" ht="15.75" customHeight="1">
      <c r="B82" s="4">
        <f>B81+1</f>
        <v>2</v>
      </c>
      <c r="C82" s="27" t="s">
        <v>44</v>
      </c>
      <c r="D82" s="28">
        <f t="shared" ref="D82:D95" si="61">B82+1</f>
        <v>3</v>
      </c>
    </row>
    <row r="83" spans="2:4" ht="15.75" customHeight="1">
      <c r="B83" s="4">
        <f t="shared" ref="B83:B92" si="62">B82+1</f>
        <v>3</v>
      </c>
      <c r="C83" s="27" t="s">
        <v>33</v>
      </c>
      <c r="D83" s="28">
        <f t="shared" si="61"/>
        <v>4</v>
      </c>
    </row>
    <row r="84" spans="2:4" ht="15.75" customHeight="1">
      <c r="B84" s="4">
        <f t="shared" si="62"/>
        <v>4</v>
      </c>
      <c r="C84" s="27" t="s">
        <v>9</v>
      </c>
      <c r="D84" s="28">
        <f t="shared" si="61"/>
        <v>5</v>
      </c>
    </row>
    <row r="85" spans="2:4" ht="15.75" customHeight="1">
      <c r="B85" s="4">
        <f t="shared" si="62"/>
        <v>5</v>
      </c>
      <c r="C85" s="27" t="s">
        <v>41</v>
      </c>
      <c r="D85" s="28">
        <f t="shared" si="61"/>
        <v>6</v>
      </c>
    </row>
    <row r="86" spans="2:4" ht="15.75" customHeight="1">
      <c r="B86" s="4">
        <f t="shared" si="62"/>
        <v>6</v>
      </c>
      <c r="C86" s="27" t="s">
        <v>56</v>
      </c>
      <c r="D86" s="28">
        <f t="shared" ref="D86:D93" si="63">B86+1</f>
        <v>7</v>
      </c>
    </row>
    <row r="87" spans="2:4" ht="15.75" customHeight="1">
      <c r="B87" s="4">
        <f t="shared" si="62"/>
        <v>7</v>
      </c>
      <c r="C87" s="27" t="s">
        <v>36</v>
      </c>
      <c r="D87" s="28">
        <f t="shared" si="63"/>
        <v>8</v>
      </c>
    </row>
    <row r="88" spans="2:4" ht="15.75" customHeight="1">
      <c r="B88" s="4">
        <f t="shared" si="62"/>
        <v>8</v>
      </c>
      <c r="C88" s="27" t="s">
        <v>57</v>
      </c>
      <c r="D88" s="28">
        <f t="shared" si="63"/>
        <v>9</v>
      </c>
    </row>
    <row r="89" spans="2:4" ht="15.75" customHeight="1">
      <c r="B89" s="4">
        <f t="shared" si="62"/>
        <v>9</v>
      </c>
      <c r="C89" s="27" t="s">
        <v>11</v>
      </c>
      <c r="D89" s="28">
        <f t="shared" si="63"/>
        <v>10</v>
      </c>
    </row>
    <row r="90" spans="2:4" ht="15.75" customHeight="1">
      <c r="B90" s="4">
        <f t="shared" si="62"/>
        <v>10</v>
      </c>
      <c r="C90" s="27" t="s">
        <v>55</v>
      </c>
      <c r="D90" s="28">
        <f t="shared" si="63"/>
        <v>11</v>
      </c>
    </row>
    <row r="91" spans="2:4" ht="15.75" customHeight="1">
      <c r="B91" s="4">
        <f t="shared" si="62"/>
        <v>11</v>
      </c>
      <c r="C91" s="27" t="s">
        <v>65</v>
      </c>
      <c r="D91" s="28">
        <f t="shared" si="63"/>
        <v>12</v>
      </c>
    </row>
    <row r="92" spans="2:4">
      <c r="B92" s="4">
        <f t="shared" si="62"/>
        <v>12</v>
      </c>
      <c r="C92" s="27" t="s">
        <v>90</v>
      </c>
      <c r="D92" s="28">
        <f t="shared" si="63"/>
        <v>13</v>
      </c>
    </row>
    <row r="93" spans="2:4">
      <c r="B93" s="15">
        <v>13</v>
      </c>
      <c r="C93" s="27"/>
      <c r="D93" s="28">
        <f t="shared" si="63"/>
        <v>14</v>
      </c>
    </row>
    <row r="94" spans="2:4">
      <c r="B94" s="15">
        <v>14</v>
      </c>
      <c r="C94" s="27"/>
      <c r="D94" s="28">
        <f t="shared" si="61"/>
        <v>15</v>
      </c>
    </row>
    <row r="95" spans="2:4">
      <c r="B95" s="15">
        <v>15</v>
      </c>
      <c r="C95" s="27"/>
      <c r="D95" s="28">
        <f t="shared" si="61"/>
        <v>16</v>
      </c>
    </row>
  </sheetData>
  <sheetProtection sheet="1" objects="1" scenarios="1"/>
  <mergeCells count="4">
    <mergeCell ref="G1:S1"/>
    <mergeCell ref="T1:AD1"/>
    <mergeCell ref="C78:D78"/>
    <mergeCell ref="E1:E2"/>
  </mergeCells>
  <phoneticPr fontId="15" type="noConversion"/>
  <conditionalFormatting sqref="D1:D78">
    <cfRule type="cellIs" dxfId="2" priority="1" stopIfTrue="1" operator="equal">
      <formula>"Not this year"</formula>
    </cfRule>
  </conditionalFormatting>
  <conditionalFormatting sqref="D80:D65536">
    <cfRule type="cellIs" dxfId="1" priority="4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3"/>
  <sheetViews>
    <sheetView showGridLines="0" workbookViewId="0">
      <selection activeCell="B14" sqref="B14"/>
    </sheetView>
  </sheetViews>
  <sheetFormatPr defaultColWidth="8.4609375" defaultRowHeight="15.5"/>
  <cols>
    <col min="1" max="1" width="31.69140625" style="78" customWidth="1"/>
    <col min="2" max="2" width="9.23046875" style="79" customWidth="1"/>
    <col min="3" max="3" width="2.3046875" style="78" customWidth="1"/>
    <col min="4" max="4" width="25.3046875" style="78" customWidth="1"/>
    <col min="5" max="5" width="9.23046875" style="79" customWidth="1"/>
    <col min="6" max="6" width="16.23046875" style="15" customWidth="1"/>
    <col min="7" max="16" width="11.4609375" style="15" customWidth="1"/>
    <col min="17" max="16384" width="8.4609375" style="81"/>
  </cols>
  <sheetData>
    <row r="1" spans="1:256" ht="23">
      <c r="A1" s="80" t="s">
        <v>4</v>
      </c>
    </row>
    <row r="3" spans="1:256">
      <c r="A3" s="82" t="s">
        <v>34</v>
      </c>
      <c r="B3" s="83">
        <f>'ALL JOBS'!F72</f>
        <v>4.9000000000000004</v>
      </c>
      <c r="D3" s="84"/>
      <c r="E3" s="8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s="4" customFormat="1">
      <c r="A5" s="86" t="s">
        <v>12</v>
      </c>
      <c r="B5" s="87"/>
      <c r="C5" s="88"/>
      <c r="D5" s="86" t="s">
        <v>13</v>
      </c>
      <c r="E5" s="87"/>
    </row>
    <row r="6" spans="1:256"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>
      <c r="A7" s="78" t="s">
        <v>14</v>
      </c>
      <c r="B7" s="79">
        <f>B23</f>
        <v>3926</v>
      </c>
      <c r="D7" s="78" t="s">
        <v>15</v>
      </c>
      <c r="E7" s="79">
        <f>E22*(E26+E27)</f>
        <v>4500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>
      <c r="A8" s="78" t="s">
        <v>16</v>
      </c>
      <c r="B8" s="79">
        <f>+'ALL JOBS'!G72</f>
        <v>3355</v>
      </c>
      <c r="D8" s="78" t="s">
        <v>17</v>
      </c>
      <c r="E8" s="79">
        <f>E18*E28</f>
        <v>1500</v>
      </c>
      <c r="G8" s="78"/>
      <c r="H8" s="78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>
      <c r="A9" s="78" t="s">
        <v>18</v>
      </c>
      <c r="B9" s="79">
        <v>0</v>
      </c>
      <c r="D9" s="78" t="s">
        <v>158</v>
      </c>
      <c r="E9" s="79">
        <f>(B29-E30)*E29</f>
        <v>400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>
      <c r="A10" s="78" t="s">
        <v>40</v>
      </c>
      <c r="B10" s="79">
        <v>400</v>
      </c>
      <c r="D10" s="78" t="s">
        <v>157</v>
      </c>
      <c r="E10" s="89">
        <f>E19</f>
        <v>15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>
      <c r="A11" s="78" t="s">
        <v>29</v>
      </c>
      <c r="B11" s="79"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>
      <c r="A12" s="91" t="s">
        <v>30</v>
      </c>
      <c r="B12" s="92">
        <f>SUM(B7:B11)</f>
        <v>7681</v>
      </c>
      <c r="D12" s="91" t="s">
        <v>19</v>
      </c>
      <c r="E12" s="92">
        <f>SUM(E7:E11)</f>
        <v>6415</v>
      </c>
      <c r="F12" s="90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>
      <c r="F13" s="13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>
      <c r="A14" s="78" t="s">
        <v>155</v>
      </c>
      <c r="B14" s="79">
        <f>E15-B12</f>
        <v>954</v>
      </c>
      <c r="D14" s="78" t="s">
        <v>126</v>
      </c>
      <c r="E14" s="79">
        <v>2220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>
      <c r="A15" s="93" t="s">
        <v>20</v>
      </c>
      <c r="B15" s="92">
        <f>B12+B14</f>
        <v>8635</v>
      </c>
      <c r="D15" s="91" t="s">
        <v>21</v>
      </c>
      <c r="E15" s="92">
        <f>E12+E14</f>
        <v>8635</v>
      </c>
      <c r="F15" s="79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>
      <c r="C16" s="95" t="s">
        <v>111</v>
      </c>
      <c r="D16" s="131">
        <f>-E14+B14</f>
        <v>-1266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>
      <c r="A18" s="78" t="s">
        <v>156</v>
      </c>
      <c r="B18" s="79">
        <f>ROUND(928*1.1,0)</f>
        <v>1021</v>
      </c>
      <c r="D18" s="78" t="s">
        <v>108</v>
      </c>
      <c r="E18" s="79">
        <v>25</v>
      </c>
      <c r="F18" s="9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>
      <c r="A19" s="78" t="s">
        <v>28</v>
      </c>
      <c r="B19" s="79">
        <v>700</v>
      </c>
      <c r="D19" s="78" t="s">
        <v>31</v>
      </c>
      <c r="E19" s="89">
        <f>(B26-E32)*E31</f>
        <v>15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>
      <c r="A20" s="78" t="s">
        <v>22</v>
      </c>
      <c r="B20" s="79">
        <v>400</v>
      </c>
      <c r="D20" s="78" t="s">
        <v>32</v>
      </c>
      <c r="E20" s="79">
        <v>200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>
      <c r="A21" s="78" t="s">
        <v>179</v>
      </c>
      <c r="B21" s="79">
        <v>250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>
      <c r="A22" s="78" t="s">
        <v>154</v>
      </c>
      <c r="B22" s="79">
        <v>1555</v>
      </c>
      <c r="D22" s="78" t="s">
        <v>109</v>
      </c>
      <c r="E22" s="79">
        <v>500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>
      <c r="B23" s="92">
        <f>SUM(B18:B22)</f>
        <v>3926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>
      <c r="D24" s="81"/>
      <c r="E24" s="81"/>
      <c r="F24" s="9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>
      <c r="A25" s="88" t="s">
        <v>107</v>
      </c>
      <c r="D25" s="88" t="s">
        <v>59</v>
      </c>
      <c r="F25" s="9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>
      <c r="A26" s="96" t="s">
        <v>182</v>
      </c>
      <c r="B26" s="79">
        <v>35</v>
      </c>
      <c r="D26" s="78" t="s">
        <v>89</v>
      </c>
      <c r="E26" s="97">
        <v>9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>
      <c r="A27" s="147" t="s">
        <v>62</v>
      </c>
      <c r="B27" s="148"/>
      <c r="D27" s="78" t="s">
        <v>88</v>
      </c>
      <c r="E27" s="97"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>
      <c r="D28" s="78" t="s">
        <v>150</v>
      </c>
      <c r="E28" s="98">
        <v>60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>
      <c r="A29" s="96" t="s">
        <v>104</v>
      </c>
      <c r="B29" s="79">
        <f>ROUND(1313/51,0)</f>
        <v>26</v>
      </c>
      <c r="D29" s="78" t="s">
        <v>151</v>
      </c>
      <c r="E29" s="98">
        <v>50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>
      <c r="A30" s="147" t="s">
        <v>63</v>
      </c>
      <c r="B30" s="148"/>
      <c r="D30" s="78" t="s">
        <v>153</v>
      </c>
      <c r="E30" s="79">
        <v>18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>
      <c r="D31" s="78" t="s">
        <v>127</v>
      </c>
      <c r="E31" s="98">
        <v>15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31" customHeight="1">
      <c r="A32" s="143" t="s">
        <v>106</v>
      </c>
      <c r="B32" s="150"/>
      <c r="D32" s="78" t="s">
        <v>152</v>
      </c>
      <c r="E32" s="79">
        <v>34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>
      <c r="D33" s="81"/>
      <c r="E33" s="81"/>
      <c r="F33" s="99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30.65" customHeight="1">
      <c r="A34" s="151" t="s">
        <v>105</v>
      </c>
      <c r="B34" s="152"/>
      <c r="D34" s="145"/>
      <c r="E34" s="146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>
      <c r="A35" s="128"/>
      <c r="B35" s="129"/>
      <c r="D35" s="146"/>
      <c r="E35" s="146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>
      <c r="A36" s="130" t="s">
        <v>110</v>
      </c>
      <c r="B36" s="129"/>
      <c r="D36" s="146"/>
      <c r="E36" s="146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29.5" customHeight="1">
      <c r="A37" s="149" t="s">
        <v>60</v>
      </c>
      <c r="B37" s="150"/>
      <c r="D37" s="146"/>
      <c r="E37" s="146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>
      <c r="A38" s="149" t="s">
        <v>161</v>
      </c>
      <c r="B38" s="150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>
      <c r="A39" s="149" t="s">
        <v>160</v>
      </c>
      <c r="B39" s="150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>
      <c r="A40" s="149" t="s">
        <v>159</v>
      </c>
      <c r="B40" s="150"/>
    </row>
    <row r="41" spans="1:256">
      <c r="A41" s="149" t="s">
        <v>43</v>
      </c>
      <c r="B41" s="150"/>
    </row>
    <row r="42" spans="1:256">
      <c r="A42" s="149" t="s">
        <v>42</v>
      </c>
      <c r="B42" s="150"/>
    </row>
    <row r="43" spans="1:256" ht="32.5" customHeight="1">
      <c r="A43" s="143" t="s">
        <v>162</v>
      </c>
      <c r="B43" s="144"/>
    </row>
  </sheetData>
  <sheetProtection sheet="1" objects="1" scenarios="1"/>
  <mergeCells count="12">
    <mergeCell ref="A43:B43"/>
    <mergeCell ref="D34:E37"/>
    <mergeCell ref="A30:B30"/>
    <mergeCell ref="A27:B27"/>
    <mergeCell ref="A42:B42"/>
    <mergeCell ref="A41:B41"/>
    <mergeCell ref="A34:B34"/>
    <mergeCell ref="A37:B37"/>
    <mergeCell ref="A32:B32"/>
    <mergeCell ref="A40:B40"/>
    <mergeCell ref="A39:B39"/>
    <mergeCell ref="A38:B38"/>
  </mergeCells>
  <phoneticPr fontId="15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79"/>
  <sheetViews>
    <sheetView zoomScale="145" zoomScaleNormal="145" workbookViewId="0">
      <pane xSplit="1" ySplit="8" topLeftCell="B66" activePane="bottomRight" state="frozen"/>
      <selection pane="topRight" activeCell="B1" sqref="B1"/>
      <selection pane="bottomLeft" activeCell="A9" sqref="A9"/>
      <selection pane="bottomRight" activeCell="B67" sqref="B67"/>
    </sheetView>
  </sheetViews>
  <sheetFormatPr defaultColWidth="11.53515625" defaultRowHeight="14"/>
  <cols>
    <col min="1" max="1" width="3.4609375" style="60" bestFit="1" customWidth="1"/>
    <col min="2" max="2" width="41.53515625" style="108" customWidth="1"/>
    <col min="3" max="3" width="15.23046875" style="31" hidden="1" customWidth="1"/>
    <col min="4" max="4" width="3.84375" style="31" customWidth="1"/>
    <col min="5" max="5" width="13.4609375" style="77" bestFit="1" customWidth="1"/>
    <col min="6" max="6" width="9.84375" style="108" customWidth="1"/>
    <col min="7" max="7" width="6.53515625" style="62" customWidth="1"/>
    <col min="8" max="8" width="7.23046875" style="62" customWidth="1"/>
    <col min="9" max="9" width="20.4609375" style="31" customWidth="1"/>
    <col min="10" max="10" width="5.53515625" style="108" bestFit="1" customWidth="1"/>
    <col min="11" max="11" width="2.53515625" style="108" bestFit="1" customWidth="1"/>
    <col min="12" max="16384" width="11.53515625" style="31"/>
  </cols>
  <sheetData>
    <row r="1" spans="1:12" ht="15" customHeight="1" thickTop="1" thickBot="1">
      <c r="A1" s="19"/>
      <c r="B1" s="120" t="s">
        <v>1</v>
      </c>
      <c r="C1" s="2"/>
      <c r="D1" s="162" t="s">
        <v>2</v>
      </c>
      <c r="E1" s="153" t="s">
        <v>3</v>
      </c>
      <c r="F1" s="165" t="s">
        <v>38</v>
      </c>
      <c r="G1" s="168" t="s">
        <v>4</v>
      </c>
      <c r="H1" s="159" t="s">
        <v>5</v>
      </c>
      <c r="I1" s="30"/>
      <c r="L1" s="100"/>
    </row>
    <row r="2" spans="1:12" ht="16" customHeight="1" thickTop="1" thickBot="1">
      <c r="A2" s="19"/>
      <c r="B2" s="121" t="s">
        <v>23</v>
      </c>
      <c r="C2" s="3"/>
      <c r="D2" s="163"/>
      <c r="E2" s="154"/>
      <c r="F2" s="166"/>
      <c r="G2" s="169"/>
      <c r="H2" s="160"/>
      <c r="I2" s="30"/>
    </row>
    <row r="3" spans="1:12" ht="16" customHeight="1" thickTop="1" thickBot="1">
      <c r="A3" s="19"/>
      <c r="B3" s="121" t="s">
        <v>24</v>
      </c>
      <c r="C3" s="3"/>
      <c r="D3" s="163"/>
      <c r="E3" s="154"/>
      <c r="F3" s="166"/>
      <c r="G3" s="169"/>
      <c r="H3" s="160"/>
      <c r="I3" s="30"/>
    </row>
    <row r="4" spans="1:12" ht="16" customHeight="1" thickTop="1" thickBot="1">
      <c r="A4" s="19"/>
      <c r="B4" s="121" t="s">
        <v>25</v>
      </c>
      <c r="C4" s="3"/>
      <c r="D4" s="163"/>
      <c r="E4" s="154"/>
      <c r="F4" s="166"/>
      <c r="G4" s="169"/>
      <c r="H4" s="160"/>
      <c r="I4" s="30"/>
    </row>
    <row r="5" spans="1:12" ht="16" customHeight="1" thickTop="1" thickBot="1">
      <c r="A5" s="19"/>
      <c r="B5" s="121" t="s">
        <v>35</v>
      </c>
      <c r="C5" s="3"/>
      <c r="D5" s="163"/>
      <c r="E5" s="70"/>
      <c r="F5" s="166"/>
      <c r="G5" s="169"/>
      <c r="H5" s="160"/>
      <c r="I5" s="32"/>
      <c r="J5" s="109"/>
    </row>
    <row r="6" spans="1:12" ht="16" customHeight="1" thickTop="1" thickBot="1">
      <c r="A6" s="19"/>
      <c r="B6" s="121" t="s">
        <v>26</v>
      </c>
      <c r="C6" s="3"/>
      <c r="D6" s="163"/>
      <c r="E6" s="70"/>
      <c r="F6" s="166"/>
      <c r="G6" s="169"/>
      <c r="H6" s="160"/>
      <c r="I6" s="32"/>
      <c r="J6" s="109"/>
    </row>
    <row r="7" spans="1:12" ht="16" customHeight="1" thickTop="1" thickBot="1">
      <c r="A7" s="19"/>
      <c r="B7" s="121" t="s">
        <v>27</v>
      </c>
      <c r="C7" s="3"/>
      <c r="D7" s="163"/>
      <c r="E7" s="71"/>
      <c r="F7" s="166"/>
      <c r="G7" s="169"/>
      <c r="H7" s="160"/>
      <c r="I7" s="32"/>
      <c r="J7" s="109"/>
    </row>
    <row r="8" spans="1:12" ht="16" customHeight="1" thickTop="1" thickBot="1">
      <c r="A8" s="19"/>
      <c r="B8" s="122" t="s">
        <v>49</v>
      </c>
      <c r="C8" s="3"/>
      <c r="D8" s="164"/>
      <c r="E8" s="33"/>
      <c r="F8" s="167"/>
      <c r="G8" s="170"/>
      <c r="H8" s="161"/>
      <c r="I8" s="32"/>
      <c r="J8" s="77"/>
    </row>
    <row r="9" spans="1:12" ht="14.5" thickTop="1">
      <c r="A9" s="35" t="str">
        <f>IF(OR(LEFT(B9,1)=" ",B9=""),"",MAX($A$8:A8)+1)</f>
        <v/>
      </c>
      <c r="B9" s="123" t="s">
        <v>64</v>
      </c>
      <c r="C9" s="3"/>
      <c r="D9" s="22"/>
      <c r="E9" s="74"/>
      <c r="F9" s="111"/>
      <c r="G9" s="23"/>
      <c r="H9" s="29"/>
      <c r="I9" s="30"/>
      <c r="J9" s="108">
        <v>4</v>
      </c>
      <c r="K9" s="108">
        <f>MAX(K11:K71)</f>
        <v>67</v>
      </c>
    </row>
    <row r="10" spans="1:12">
      <c r="A10" s="35">
        <f>IF(OR(LEFT(B10,1)=" ",B10=""),"",MAX($A$8:A9)+1)</f>
        <v>1</v>
      </c>
      <c r="B10" s="101" t="s">
        <v>119</v>
      </c>
      <c r="C10" s="36"/>
      <c r="D10" s="37">
        <v>0</v>
      </c>
      <c r="E10" s="40" t="s">
        <v>46</v>
      </c>
      <c r="F10" s="104" t="s">
        <v>122</v>
      </c>
      <c r="G10" s="38">
        <v>0</v>
      </c>
      <c r="H10" s="39">
        <f>SUM($G$1:G10)</f>
        <v>0</v>
      </c>
      <c r="I10" s="30"/>
      <c r="J10" s="108" t="e">
        <f>IF(F10="",1,0)+#REF!</f>
        <v>#REF!</v>
      </c>
      <c r="K10" s="108">
        <f t="shared" ref="K10:K38" si="0">IF(A10="","",ROW(A10))</f>
        <v>10</v>
      </c>
    </row>
    <row r="11" spans="1:12" ht="28">
      <c r="A11" s="35">
        <f>IF(OR(LEFT(B11,1)=" ",B11=""),"",MAX($A$8:A10)+1)</f>
        <v>2</v>
      </c>
      <c r="B11" s="101" t="s">
        <v>61</v>
      </c>
      <c r="C11" s="36"/>
      <c r="D11" s="37">
        <v>0</v>
      </c>
      <c r="E11" s="40" t="s">
        <v>46</v>
      </c>
      <c r="F11" s="104" t="s">
        <v>33</v>
      </c>
      <c r="G11" s="38">
        <v>0</v>
      </c>
      <c r="H11" s="39">
        <f>SUM($G$1:G11)</f>
        <v>0</v>
      </c>
      <c r="I11" s="30"/>
      <c r="J11" s="108" t="e">
        <f t="shared" ref="J11:J16" si="1">IF(F11="",1,0)+J10</f>
        <v>#REF!</v>
      </c>
      <c r="K11" s="108">
        <f t="shared" si="0"/>
        <v>11</v>
      </c>
    </row>
    <row r="12" spans="1:12">
      <c r="A12" s="35">
        <f>IF(OR(LEFT(B12,1)=" ",B12=""),"",MAX($A$8:A11)+1)</f>
        <v>3</v>
      </c>
      <c r="B12" s="101" t="s">
        <v>167</v>
      </c>
      <c r="C12" s="36"/>
      <c r="D12" s="37">
        <v>0</v>
      </c>
      <c r="E12" s="40" t="s">
        <v>46</v>
      </c>
      <c r="F12" s="104" t="s">
        <v>33</v>
      </c>
      <c r="G12" s="38">
        <v>0</v>
      </c>
      <c r="H12" s="39">
        <f>SUM($G$1:G12)</f>
        <v>0</v>
      </c>
      <c r="I12" s="30"/>
      <c r="J12" s="108" t="e">
        <f t="shared" si="1"/>
        <v>#REF!</v>
      </c>
      <c r="K12" s="108">
        <f t="shared" si="0"/>
        <v>12</v>
      </c>
    </row>
    <row r="13" spans="1:12" ht="28">
      <c r="A13" s="35">
        <f>IF(OR(LEFT(B13,1)=" ",B13=""),"",MAX($A$8:A12)+1)</f>
        <v>4</v>
      </c>
      <c r="B13" s="101" t="s">
        <v>112</v>
      </c>
      <c r="C13" s="36"/>
      <c r="D13" s="37">
        <v>0</v>
      </c>
      <c r="E13" s="40" t="s">
        <v>46</v>
      </c>
      <c r="F13" s="104" t="s">
        <v>33</v>
      </c>
      <c r="G13" s="38">
        <v>0</v>
      </c>
      <c r="H13" s="39">
        <f>SUM($G$1:G13)</f>
        <v>0</v>
      </c>
      <c r="I13" s="30"/>
      <c r="J13" s="108" t="e">
        <f t="shared" si="1"/>
        <v>#REF!</v>
      </c>
      <c r="K13" s="108">
        <f t="shared" si="0"/>
        <v>13</v>
      </c>
    </row>
    <row r="14" spans="1:12" s="108" customFormat="1">
      <c r="A14" s="35">
        <f>IF(OR(LEFT(B14,1)=" ",B14=""),"",MAX($A$8:A13)+1)</f>
        <v>5</v>
      </c>
      <c r="B14" s="101" t="s">
        <v>129</v>
      </c>
      <c r="C14" s="102"/>
      <c r="D14" s="103">
        <v>0</v>
      </c>
      <c r="E14" s="40" t="s">
        <v>46</v>
      </c>
      <c r="F14" s="104" t="s">
        <v>36</v>
      </c>
      <c r="G14" s="105">
        <v>0</v>
      </c>
      <c r="H14" s="106">
        <v>0</v>
      </c>
      <c r="I14" s="107"/>
      <c r="J14" s="108" t="e">
        <f t="shared" si="1"/>
        <v>#REF!</v>
      </c>
      <c r="K14" s="108">
        <f t="shared" si="0"/>
        <v>14</v>
      </c>
    </row>
    <row r="15" spans="1:12" ht="28">
      <c r="A15" s="35">
        <f>IF(OR(LEFT(B15,1)=" ",B15=""),"",MAX($A$8:A14)+1)</f>
        <v>6</v>
      </c>
      <c r="B15" s="101" t="s">
        <v>123</v>
      </c>
      <c r="C15" s="36"/>
      <c r="D15" s="37">
        <v>0</v>
      </c>
      <c r="E15" s="40" t="s">
        <v>46</v>
      </c>
      <c r="F15" s="104" t="s">
        <v>98</v>
      </c>
      <c r="G15" s="38">
        <v>0</v>
      </c>
      <c r="H15" s="39">
        <v>0</v>
      </c>
      <c r="I15" s="30"/>
      <c r="J15" s="108" t="e">
        <f t="shared" si="1"/>
        <v>#REF!</v>
      </c>
      <c r="K15" s="108">
        <f t="shared" si="0"/>
        <v>15</v>
      </c>
    </row>
    <row r="16" spans="1:12">
      <c r="A16" s="35">
        <f>IF(OR(LEFT(B16,1)=" ",B16=""),"",MAX($A$8:A15)+1)</f>
        <v>7</v>
      </c>
      <c r="B16" s="101" t="s">
        <v>95</v>
      </c>
      <c r="C16" s="36" t="s">
        <v>6</v>
      </c>
      <c r="D16" s="37">
        <v>0</v>
      </c>
      <c r="E16" s="40" t="s">
        <v>46</v>
      </c>
      <c r="F16" s="113"/>
      <c r="G16" s="38">
        <v>50</v>
      </c>
      <c r="H16" s="39">
        <f>SUM($G$1:G16)</f>
        <v>50</v>
      </c>
      <c r="I16" s="30"/>
      <c r="J16" s="108" t="e">
        <f t="shared" si="1"/>
        <v>#REF!</v>
      </c>
      <c r="K16" s="108">
        <f t="shared" si="0"/>
        <v>16</v>
      </c>
    </row>
    <row r="17" spans="1:12" ht="28">
      <c r="A17" s="35">
        <f>IF(OR(LEFT(B17,1)=" ",B17=""),"",MAX($A$8:A16)+1)</f>
        <v>8</v>
      </c>
      <c r="B17" s="101" t="s">
        <v>130</v>
      </c>
      <c r="C17" s="36"/>
      <c r="D17" s="37">
        <v>0</v>
      </c>
      <c r="E17" s="40" t="s">
        <v>46</v>
      </c>
      <c r="F17" s="112" t="s">
        <v>177</v>
      </c>
      <c r="G17" s="38">
        <v>0</v>
      </c>
      <c r="H17" s="39">
        <f>SUM($G$1:G17)</f>
        <v>50</v>
      </c>
      <c r="I17" s="30"/>
      <c r="J17" s="108" t="e">
        <f>IF(F17="",1,0)+J15</f>
        <v>#REF!</v>
      </c>
      <c r="K17" s="108">
        <f t="shared" si="0"/>
        <v>17</v>
      </c>
    </row>
    <row r="18" spans="1:12">
      <c r="A18" s="35">
        <f>IF(OR(LEFT(B18,1)=" ",B18=""),"",MAX($A$8:A17)+1)</f>
        <v>9</v>
      </c>
      <c r="B18" s="101" t="s">
        <v>48</v>
      </c>
      <c r="C18" s="36" t="s">
        <v>7</v>
      </c>
      <c r="D18" s="37">
        <v>0</v>
      </c>
      <c r="E18" s="40" t="s">
        <v>46</v>
      </c>
      <c r="F18" s="112" t="s">
        <v>36</v>
      </c>
      <c r="G18" s="38">
        <v>0</v>
      </c>
      <c r="H18" s="39">
        <f>SUM($G$1:G18)</f>
        <v>50</v>
      </c>
      <c r="I18" s="30"/>
      <c r="J18" s="108" t="e">
        <f>IF(F18="",1,0)+J16</f>
        <v>#REF!</v>
      </c>
      <c r="K18" s="108">
        <f t="shared" si="0"/>
        <v>18</v>
      </c>
    </row>
    <row r="19" spans="1:12">
      <c r="A19" s="35">
        <f>IF(OR(LEFT(B19,1)=" ",B19=""),"",MAX($A$8:A18)+1)</f>
        <v>10</v>
      </c>
      <c r="B19" s="101" t="s">
        <v>84</v>
      </c>
      <c r="C19" s="36" t="s">
        <v>6</v>
      </c>
      <c r="D19" s="37">
        <v>0</v>
      </c>
      <c r="E19" s="40" t="s">
        <v>46</v>
      </c>
      <c r="F19" s="104" t="s">
        <v>36</v>
      </c>
      <c r="G19" s="38">
        <v>0</v>
      </c>
      <c r="H19" s="39">
        <f>SUM($G$1:G19)</f>
        <v>50</v>
      </c>
      <c r="I19" s="30"/>
      <c r="J19" s="108" t="e">
        <f>IF(F19="",1,0)+J17</f>
        <v>#REF!</v>
      </c>
      <c r="K19" s="108">
        <f t="shared" si="0"/>
        <v>19</v>
      </c>
    </row>
    <row r="20" spans="1:12">
      <c r="A20" s="35">
        <f>IF(OR(LEFT(B20,1)=" ",B20=""),"",MAX($A$8:A19)+1)</f>
        <v>11</v>
      </c>
      <c r="B20" s="101" t="s">
        <v>114</v>
      </c>
      <c r="C20" s="36"/>
      <c r="D20" s="37">
        <v>0</v>
      </c>
      <c r="E20" s="40" t="s">
        <v>46</v>
      </c>
      <c r="F20" s="104" t="s">
        <v>36</v>
      </c>
      <c r="G20" s="38">
        <v>0</v>
      </c>
      <c r="H20" s="39">
        <f>SUM($G$1:G20)</f>
        <v>50</v>
      </c>
      <c r="I20" s="30"/>
      <c r="J20" s="108" t="e">
        <f t="shared" ref="J20:J34" si="2">IF(F20="",1,0)+J19</f>
        <v>#REF!</v>
      </c>
      <c r="K20" s="108">
        <f t="shared" si="0"/>
        <v>20</v>
      </c>
    </row>
    <row r="21" spans="1:12">
      <c r="A21" s="35">
        <f>IF(OR(LEFT(B21,1)=" ",B21=""),"",MAX($A$8:A20)+1)</f>
        <v>12</v>
      </c>
      <c r="B21" s="101" t="s">
        <v>58</v>
      </c>
      <c r="C21" s="36" t="s">
        <v>8</v>
      </c>
      <c r="D21" s="37">
        <v>0</v>
      </c>
      <c r="E21" s="40" t="s">
        <v>46</v>
      </c>
      <c r="F21" s="104" t="s">
        <v>9</v>
      </c>
      <c r="G21" s="38">
        <v>15</v>
      </c>
      <c r="H21" s="39">
        <f>SUM($G$1:G21)</f>
        <v>65</v>
      </c>
      <c r="I21" s="30"/>
      <c r="J21" s="108" t="e">
        <f t="shared" si="2"/>
        <v>#REF!</v>
      </c>
      <c r="K21" s="108">
        <f t="shared" si="0"/>
        <v>21</v>
      </c>
    </row>
    <row r="22" spans="1:12">
      <c r="A22" s="35">
        <f>IF(OR(LEFT(B22,1)=" ",B22=""),"",MAX($A$8:A21)+1)</f>
        <v>13</v>
      </c>
      <c r="B22" s="101" t="s">
        <v>85</v>
      </c>
      <c r="C22" s="36" t="s">
        <v>6</v>
      </c>
      <c r="D22" s="37">
        <v>0</v>
      </c>
      <c r="E22" s="40" t="s">
        <v>46</v>
      </c>
      <c r="F22" s="104" t="s">
        <v>87</v>
      </c>
      <c r="G22" s="38">
        <v>20</v>
      </c>
      <c r="H22" s="39">
        <f>SUM($G$1:G22)</f>
        <v>85</v>
      </c>
      <c r="I22" s="30"/>
      <c r="J22" s="108" t="e">
        <f t="shared" si="2"/>
        <v>#REF!</v>
      </c>
      <c r="K22" s="108">
        <f t="shared" si="0"/>
        <v>22</v>
      </c>
    </row>
    <row r="23" spans="1:12">
      <c r="A23" s="35">
        <f>IF(OR(LEFT(B23,1)=" ",B23=""),"",MAX($A$8:A22)+1)</f>
        <v>14</v>
      </c>
      <c r="B23" s="101" t="s">
        <v>47</v>
      </c>
      <c r="C23" s="36"/>
      <c r="D23" s="37">
        <v>0</v>
      </c>
      <c r="E23" s="40" t="s">
        <v>46</v>
      </c>
      <c r="F23" s="104" t="s">
        <v>87</v>
      </c>
      <c r="G23" s="38">
        <v>0</v>
      </c>
      <c r="H23" s="39">
        <f>SUM($G$1:G23)</f>
        <v>85</v>
      </c>
      <c r="I23" s="30"/>
      <c r="J23" s="108" t="e">
        <f t="shared" si="2"/>
        <v>#REF!</v>
      </c>
      <c r="K23" s="108">
        <f t="shared" si="0"/>
        <v>23</v>
      </c>
    </row>
    <row r="24" spans="1:12">
      <c r="A24" s="35">
        <f>IF(OR(LEFT(B24,1)=" ",B24=""),"",MAX($A$8:A23)+1)</f>
        <v>15</v>
      </c>
      <c r="B24" s="101" t="s">
        <v>115</v>
      </c>
      <c r="C24" s="36"/>
      <c r="D24" s="37">
        <v>0</v>
      </c>
      <c r="E24" s="40" t="s">
        <v>46</v>
      </c>
      <c r="F24" s="104" t="s">
        <v>57</v>
      </c>
      <c r="G24" s="38">
        <v>0</v>
      </c>
      <c r="H24" s="39">
        <f>SUM($G$1:G24)</f>
        <v>85</v>
      </c>
      <c r="I24" s="30"/>
      <c r="J24" s="108" t="e">
        <f t="shared" si="2"/>
        <v>#REF!</v>
      </c>
      <c r="K24" s="108">
        <f t="shared" si="0"/>
        <v>24</v>
      </c>
    </row>
    <row r="25" spans="1:12">
      <c r="A25" s="35">
        <f>IF(OR(LEFT(B25,1)=" ",B25=""),"",MAX($A$8:A24)+1)</f>
        <v>16</v>
      </c>
      <c r="B25" s="101" t="s">
        <v>96</v>
      </c>
      <c r="C25" s="36"/>
      <c r="D25" s="37">
        <v>0</v>
      </c>
      <c r="E25" s="40" t="s">
        <v>46</v>
      </c>
      <c r="F25" s="104" t="s">
        <v>124</v>
      </c>
      <c r="G25" s="38">
        <v>0</v>
      </c>
      <c r="H25" s="39">
        <f>SUM($G$1:G25)</f>
        <v>85</v>
      </c>
      <c r="I25" s="30"/>
      <c r="J25" s="108" t="e">
        <f t="shared" si="2"/>
        <v>#REF!</v>
      </c>
      <c r="K25" s="108">
        <f t="shared" si="0"/>
        <v>25</v>
      </c>
    </row>
    <row r="26" spans="1:12">
      <c r="A26" s="35">
        <f>IF(OR(LEFT(B26,1)=" ",B26=""),"",MAX($A$8:A25)+1)</f>
        <v>17</v>
      </c>
      <c r="B26" s="101" t="s">
        <v>72</v>
      </c>
      <c r="C26" s="36"/>
      <c r="D26" s="37">
        <v>0</v>
      </c>
      <c r="E26" s="40" t="s">
        <v>46</v>
      </c>
      <c r="F26" s="104" t="s">
        <v>11</v>
      </c>
      <c r="G26" s="38">
        <v>0</v>
      </c>
      <c r="H26" s="39">
        <f>SUM($G$1:G26)</f>
        <v>85</v>
      </c>
      <c r="I26" s="30"/>
      <c r="J26" s="108" t="e">
        <f t="shared" si="2"/>
        <v>#REF!</v>
      </c>
      <c r="K26" s="108">
        <f t="shared" si="0"/>
        <v>26</v>
      </c>
    </row>
    <row r="27" spans="1:12" ht="28">
      <c r="A27" s="35">
        <f>IF(OR(LEFT(B27,1)=" ",B27=""),"",MAX($A$8:A26)+1)</f>
        <v>18</v>
      </c>
      <c r="B27" s="101" t="s">
        <v>131</v>
      </c>
      <c r="C27" s="36"/>
      <c r="D27" s="37">
        <v>0</v>
      </c>
      <c r="E27" s="40" t="s">
        <v>46</v>
      </c>
      <c r="F27" s="104" t="s">
        <v>124</v>
      </c>
      <c r="G27" s="38">
        <v>0</v>
      </c>
      <c r="H27" s="39">
        <f>SUM($G$1:G27)</f>
        <v>85</v>
      </c>
      <c r="I27" s="30"/>
      <c r="J27" s="108" t="e">
        <f t="shared" si="2"/>
        <v>#REF!</v>
      </c>
      <c r="K27" s="108">
        <f t="shared" si="0"/>
        <v>27</v>
      </c>
    </row>
    <row r="28" spans="1:12">
      <c r="A28" s="35">
        <f>IF(OR(LEFT(B28,1)=" ",B28=""),"",MAX($A$8:A27)+1)</f>
        <v>19</v>
      </c>
      <c r="B28" s="101" t="s">
        <v>92</v>
      </c>
      <c r="C28" s="36"/>
      <c r="D28" s="37">
        <v>0</v>
      </c>
      <c r="E28" s="40" t="s">
        <v>46</v>
      </c>
      <c r="F28" s="104" t="s">
        <v>11</v>
      </c>
      <c r="G28" s="38">
        <v>0</v>
      </c>
      <c r="H28" s="39">
        <f>SUM($G$1:G28)</f>
        <v>85</v>
      </c>
      <c r="I28" s="30"/>
      <c r="J28" s="108" t="e">
        <f t="shared" si="2"/>
        <v>#REF!</v>
      </c>
      <c r="K28" s="108">
        <f t="shared" si="0"/>
        <v>28</v>
      </c>
    </row>
    <row r="29" spans="1:12" ht="28">
      <c r="A29" s="35">
        <f>IF(OR(LEFT(B29,1)=" ",B29=""),"",MAX($A$8:A28)+1)</f>
        <v>20</v>
      </c>
      <c r="B29" s="101" t="s">
        <v>70</v>
      </c>
      <c r="C29" s="36"/>
      <c r="D29" s="37">
        <v>0</v>
      </c>
      <c r="E29" s="40" t="s">
        <v>46</v>
      </c>
      <c r="F29" s="104" t="s">
        <v>124</v>
      </c>
      <c r="G29" s="38">
        <v>0</v>
      </c>
      <c r="H29" s="39">
        <f>SUM($G$1:G29)</f>
        <v>85</v>
      </c>
      <c r="I29" s="30"/>
      <c r="J29" s="108" t="e">
        <f t="shared" si="2"/>
        <v>#REF!</v>
      </c>
      <c r="K29" s="108">
        <f t="shared" si="0"/>
        <v>29</v>
      </c>
    </row>
    <row r="30" spans="1:12">
      <c r="A30" s="35">
        <f>IF(OR(LEFT(B30,1)=" ",B30=""),"",MAX($A$8:A29)+1)</f>
        <v>21</v>
      </c>
      <c r="B30" s="101" t="s">
        <v>132</v>
      </c>
      <c r="C30" s="36" t="s">
        <v>10</v>
      </c>
      <c r="D30" s="37">
        <v>0</v>
      </c>
      <c r="E30" s="40" t="s">
        <v>46</v>
      </c>
      <c r="F30" s="104" t="s">
        <v>90</v>
      </c>
      <c r="G30" s="38">
        <v>0</v>
      </c>
      <c r="H30" s="39">
        <f>SUM($G$1:G30)</f>
        <v>85</v>
      </c>
      <c r="I30" s="30"/>
      <c r="J30" s="108" t="e">
        <f t="shared" si="2"/>
        <v>#REF!</v>
      </c>
      <c r="K30" s="108">
        <f t="shared" si="0"/>
        <v>30</v>
      </c>
    </row>
    <row r="31" spans="1:12">
      <c r="A31" s="35">
        <f>IF(OR(LEFT(B31,1)=" ",B31=""),"",MAX($A$8:A30)+1)</f>
        <v>22</v>
      </c>
      <c r="B31" s="101" t="s">
        <v>97</v>
      </c>
      <c r="C31" s="36"/>
      <c r="D31" s="37">
        <v>0</v>
      </c>
      <c r="E31" s="40" t="s">
        <v>46</v>
      </c>
      <c r="F31" s="104" t="s">
        <v>55</v>
      </c>
      <c r="G31" s="38">
        <v>0</v>
      </c>
      <c r="H31" s="39">
        <f>SUM($G$1:G31)</f>
        <v>85</v>
      </c>
      <c r="I31" s="32"/>
      <c r="J31" s="108" t="e">
        <f t="shared" si="2"/>
        <v>#REF!</v>
      </c>
      <c r="K31" s="108">
        <f t="shared" si="0"/>
        <v>31</v>
      </c>
      <c r="L31" s="34"/>
    </row>
    <row r="32" spans="1:12">
      <c r="A32" s="35">
        <f>IF(OR(LEFT(B32,1)=" ",B32=""),"",MAX($A$8:A31)+1)</f>
        <v>23</v>
      </c>
      <c r="B32" s="73" t="s">
        <v>93</v>
      </c>
      <c r="C32" s="41"/>
      <c r="D32" s="42">
        <v>0</v>
      </c>
      <c r="E32" s="40" t="s">
        <v>46</v>
      </c>
      <c r="F32" s="104" t="s">
        <v>41</v>
      </c>
      <c r="G32" s="44">
        <v>0</v>
      </c>
      <c r="H32" s="45">
        <f>SUM($G$1:G32)</f>
        <v>85</v>
      </c>
      <c r="I32" s="30"/>
      <c r="J32" s="108" t="e">
        <f t="shared" si="2"/>
        <v>#REF!</v>
      </c>
      <c r="K32" s="108">
        <f t="shared" si="0"/>
        <v>32</v>
      </c>
    </row>
    <row r="33" spans="1:12" s="34" customFormat="1">
      <c r="A33" s="35">
        <f>IF(OR(LEFT(B33,1)=" ",B33=""),"",MAX($A$8:A32)+1)</f>
        <v>24</v>
      </c>
      <c r="B33" s="101" t="s">
        <v>116</v>
      </c>
      <c r="C33" s="36"/>
      <c r="D33" s="37">
        <v>0</v>
      </c>
      <c r="E33" s="43" t="s">
        <v>46</v>
      </c>
      <c r="F33" s="114" t="s">
        <v>55</v>
      </c>
      <c r="G33" s="38">
        <v>0</v>
      </c>
      <c r="H33" s="39">
        <f>SUM($G$1:G33)</f>
        <v>85</v>
      </c>
      <c r="I33" s="30"/>
      <c r="J33" s="108" t="e">
        <f t="shared" si="2"/>
        <v>#REF!</v>
      </c>
      <c r="K33" s="108">
        <f t="shared" si="0"/>
        <v>33</v>
      </c>
      <c r="L33" s="31"/>
    </row>
    <row r="34" spans="1:12">
      <c r="A34" s="35">
        <f>IF(OR(LEFT(B34,1)=" ",B34=""),"",MAX($A$8:A33)+1)</f>
        <v>25</v>
      </c>
      <c r="B34" s="101" t="s">
        <v>117</v>
      </c>
      <c r="C34" s="36"/>
      <c r="D34" s="37">
        <v>0</v>
      </c>
      <c r="E34" s="43" t="s">
        <v>46</v>
      </c>
      <c r="F34" s="112" t="s">
        <v>128</v>
      </c>
      <c r="G34" s="38">
        <v>0</v>
      </c>
      <c r="H34" s="39">
        <f>SUM($G$1:G34)</f>
        <v>85</v>
      </c>
      <c r="I34" s="30"/>
      <c r="J34" s="108" t="e">
        <f t="shared" si="2"/>
        <v>#REF!</v>
      </c>
      <c r="K34" s="108">
        <f t="shared" si="0"/>
        <v>34</v>
      </c>
    </row>
    <row r="35" spans="1:12" ht="28">
      <c r="A35" s="35">
        <f>IF(OR(LEFT(B35,1)=" ",B35=""),"",MAX($A$8:A34)+1)</f>
        <v>26</v>
      </c>
      <c r="B35" s="101" t="s">
        <v>113</v>
      </c>
      <c r="C35" s="36"/>
      <c r="D35" s="37">
        <v>0</v>
      </c>
      <c r="E35" s="40" t="s">
        <v>125</v>
      </c>
      <c r="F35" s="112" t="s">
        <v>36</v>
      </c>
      <c r="G35" s="38">
        <v>20</v>
      </c>
      <c r="H35" s="39">
        <f>SUM($G$1:G35)</f>
        <v>105</v>
      </c>
      <c r="I35" s="30"/>
      <c r="J35" s="108" t="e">
        <f>IF(F35="",1,0)+J33</f>
        <v>#REF!</v>
      </c>
      <c r="K35" s="108">
        <f t="shared" si="0"/>
        <v>35</v>
      </c>
    </row>
    <row r="36" spans="1:12">
      <c r="A36" s="35">
        <f>IF(OR(LEFT(B36,1)=" ",B36=""),"",MAX($A$8:A35)+1)</f>
        <v>27</v>
      </c>
      <c r="B36" s="124" t="s">
        <v>75</v>
      </c>
      <c r="C36" s="46"/>
      <c r="D36" s="47">
        <v>0</v>
      </c>
      <c r="E36" s="43" t="s">
        <v>125</v>
      </c>
      <c r="F36" s="112" t="s">
        <v>36</v>
      </c>
      <c r="G36" s="48">
        <v>0</v>
      </c>
      <c r="H36" s="39">
        <f>SUM($G$1:G36)</f>
        <v>105</v>
      </c>
      <c r="I36" s="30"/>
      <c r="J36" s="108" t="e">
        <f>IF(F36="",1,0)+J34</f>
        <v>#REF!</v>
      </c>
      <c r="K36" s="108">
        <f t="shared" si="0"/>
        <v>36</v>
      </c>
    </row>
    <row r="37" spans="1:12" s="1" customFormat="1" ht="28">
      <c r="A37" s="35">
        <f>IF(OR(LEFT(B37,1)=" ",B37=""),"",MAX($A$8:A36)+1)</f>
        <v>28</v>
      </c>
      <c r="B37" s="72" t="s">
        <v>184</v>
      </c>
      <c r="C37" s="46"/>
      <c r="D37" s="47">
        <v>1</v>
      </c>
      <c r="E37" s="43" t="s">
        <v>46</v>
      </c>
      <c r="F37" s="112" t="s">
        <v>185</v>
      </c>
      <c r="G37" s="49">
        <v>30</v>
      </c>
      <c r="H37" s="39">
        <f>SUM($G$1:G37)</f>
        <v>135</v>
      </c>
      <c r="I37" s="30"/>
      <c r="J37" s="108" t="e">
        <f>IF(F37="",1,0)+J36</f>
        <v>#REF!</v>
      </c>
      <c r="K37" s="108">
        <f t="shared" si="0"/>
        <v>37</v>
      </c>
    </row>
    <row r="38" spans="1:12" s="1" customFormat="1">
      <c r="A38" s="35">
        <f>IF(OR(LEFT(B38,1)=" ",B38=""),"",MAX($A$8:A37)+1)</f>
        <v>29</v>
      </c>
      <c r="B38" s="72" t="s">
        <v>120</v>
      </c>
      <c r="C38" s="46"/>
      <c r="D38" s="47">
        <v>2</v>
      </c>
      <c r="E38" s="43" t="s">
        <v>100</v>
      </c>
      <c r="F38" s="112" t="s">
        <v>99</v>
      </c>
      <c r="G38" s="49">
        <v>30</v>
      </c>
      <c r="H38" s="39">
        <f>SUM($G$1:G38)</f>
        <v>165</v>
      </c>
      <c r="I38" s="30"/>
      <c r="J38" s="108" t="e">
        <f>IF(F38="",1,0)+J37</f>
        <v>#REF!</v>
      </c>
      <c r="K38" s="108">
        <f t="shared" si="0"/>
        <v>38</v>
      </c>
    </row>
    <row r="39" spans="1:12">
      <c r="A39" s="35" t="str">
        <f>IF(OR(LEFT(B39,1)=" ",B39=""),"",MAX($A$8:A36)+1)</f>
        <v/>
      </c>
      <c r="B39" s="125" t="s">
        <v>94</v>
      </c>
      <c r="C39" s="46"/>
      <c r="D39" s="47"/>
      <c r="E39" s="43"/>
      <c r="F39" s="112"/>
      <c r="G39" s="49"/>
      <c r="H39" s="39"/>
      <c r="I39" s="30"/>
      <c r="J39" s="108" t="e">
        <f>IF(F39="",1,0)+J36</f>
        <v>#REF!</v>
      </c>
      <c r="K39" s="108" t="str">
        <f t="shared" ref="K39" si="3">IF(A39="","",ROW(A39))</f>
        <v/>
      </c>
    </row>
    <row r="40" spans="1:12">
      <c r="A40" s="35">
        <f>IF(OR(LEFT(B40,1)=" ",B40=""),"",MAX($A$8:A39)+1)</f>
        <v>30</v>
      </c>
      <c r="B40" s="72" t="s">
        <v>118</v>
      </c>
      <c r="C40" s="46"/>
      <c r="D40" s="47">
        <v>3</v>
      </c>
      <c r="E40" s="43" t="s">
        <v>73</v>
      </c>
      <c r="F40" s="112" t="s">
        <v>173</v>
      </c>
      <c r="G40" s="49">
        <v>50</v>
      </c>
      <c r="H40" s="39">
        <f>SUM($G$1:G40)</f>
        <v>215</v>
      </c>
      <c r="I40" s="30"/>
      <c r="J40" s="108" t="e">
        <f>IF(F40="",1,0)+#REF!</f>
        <v>#REF!</v>
      </c>
      <c r="K40" s="108">
        <f t="shared" ref="K40:K41" si="4">IF(A40="","",ROW(A40))</f>
        <v>40</v>
      </c>
    </row>
    <row r="41" spans="1:12" s="1" customFormat="1" ht="28">
      <c r="A41" s="35">
        <f>IF(OR(LEFT(B41,1)=" ",B41=""),"",MAX($A$8:A40)+1)</f>
        <v>31</v>
      </c>
      <c r="B41" s="72" t="s">
        <v>139</v>
      </c>
      <c r="C41" s="46"/>
      <c r="D41" s="47">
        <v>3</v>
      </c>
      <c r="E41" s="43" t="s">
        <v>101</v>
      </c>
      <c r="F41" s="112" t="s">
        <v>90</v>
      </c>
      <c r="G41" s="49">
        <v>10</v>
      </c>
      <c r="H41" s="39">
        <f>SUM($G$1:G41)</f>
        <v>225</v>
      </c>
      <c r="I41" s="30"/>
      <c r="J41" s="108" t="e">
        <f>IF(F41="",1,0)+#REF!</f>
        <v>#REF!</v>
      </c>
      <c r="K41" s="108">
        <f t="shared" si="4"/>
        <v>41</v>
      </c>
    </row>
    <row r="42" spans="1:12" s="1" customFormat="1">
      <c r="A42" s="35">
        <f>IF(OR(LEFT(B42,1)=" ",B42=""),"",MAX($A$8:A41)+1)</f>
        <v>32</v>
      </c>
      <c r="B42" s="72" t="s">
        <v>121</v>
      </c>
      <c r="C42" s="46"/>
      <c r="D42" s="47">
        <v>2</v>
      </c>
      <c r="E42" s="43" t="s">
        <v>73</v>
      </c>
      <c r="F42" s="112" t="s">
        <v>11</v>
      </c>
      <c r="G42" s="49">
        <v>50</v>
      </c>
      <c r="H42" s="39">
        <f>SUM($G$1:G42)</f>
        <v>275</v>
      </c>
      <c r="I42" s="30"/>
      <c r="J42" s="108" t="e">
        <f>IF(F42="",1,0)+#REF!</f>
        <v>#REF!</v>
      </c>
      <c r="K42" s="108">
        <f t="shared" ref="K42:K43" si="5">IF(A42="","",ROW(A42))</f>
        <v>42</v>
      </c>
    </row>
    <row r="43" spans="1:12" s="1" customFormat="1">
      <c r="A43" s="35">
        <f>IF(OR(LEFT(B43,1)=" ",B43=""),"",MAX($A$8:A42)+1)</f>
        <v>33</v>
      </c>
      <c r="B43" s="72" t="s">
        <v>168</v>
      </c>
      <c r="C43" s="46"/>
      <c r="D43" s="47">
        <v>3</v>
      </c>
      <c r="E43" s="43" t="s">
        <v>101</v>
      </c>
      <c r="F43" s="112" t="s">
        <v>37</v>
      </c>
      <c r="G43" s="49">
        <v>5</v>
      </c>
      <c r="H43" s="39">
        <f>SUM($G$1:G43)</f>
        <v>280</v>
      </c>
      <c r="I43" s="30"/>
      <c r="J43" s="108" t="e">
        <f>IF(F43="",1,0)+#REF!</f>
        <v>#REF!</v>
      </c>
      <c r="K43" s="108">
        <f t="shared" si="5"/>
        <v>43</v>
      </c>
    </row>
    <row r="44" spans="1:12" s="1" customFormat="1" ht="28">
      <c r="A44" s="35">
        <f>IF(OR(LEFT(B44,1)=" ",B44=""),"",MAX($A$8:A43)+1)</f>
        <v>34</v>
      </c>
      <c r="B44" s="72" t="s">
        <v>178</v>
      </c>
      <c r="C44" s="46"/>
      <c r="D44" s="47">
        <v>3</v>
      </c>
      <c r="E44" s="43" t="s">
        <v>101</v>
      </c>
      <c r="F44" s="112" t="s">
        <v>37</v>
      </c>
      <c r="G44" s="49">
        <v>25</v>
      </c>
      <c r="H44" s="39">
        <f>SUM($G$1:G44)</f>
        <v>305</v>
      </c>
      <c r="I44" s="30"/>
      <c r="J44" s="108" t="e">
        <f t="shared" ref="J44:J70" si="6">IF(F44="",1,0)+J43</f>
        <v>#REF!</v>
      </c>
      <c r="K44" s="108">
        <f t="shared" ref="K44:K70" si="7">IF(A44="","",ROW(A44))</f>
        <v>44</v>
      </c>
    </row>
    <row r="45" spans="1:12" s="1" customFormat="1">
      <c r="A45" s="35">
        <f>IF(OR(LEFT(B45,1)=" ",B45=""),"",MAX($A$8:A44)+1)</f>
        <v>35</v>
      </c>
      <c r="B45" s="72" t="s">
        <v>148</v>
      </c>
      <c r="C45" s="46"/>
      <c r="D45" s="47">
        <v>4</v>
      </c>
      <c r="E45" s="43" t="s">
        <v>69</v>
      </c>
      <c r="F45" s="112" t="s">
        <v>180</v>
      </c>
      <c r="G45" s="49">
        <v>30</v>
      </c>
      <c r="H45" s="39">
        <f>SUM($G$1:G45)</f>
        <v>335</v>
      </c>
      <c r="I45" s="30"/>
      <c r="J45" s="108" t="e">
        <f>IF(F45="",1,0)+#REF!</f>
        <v>#REF!</v>
      </c>
      <c r="K45" s="108">
        <f t="shared" ref="K45" si="8">IF(A45="","",ROW(A45))</f>
        <v>45</v>
      </c>
    </row>
    <row r="46" spans="1:12" s="1" customFormat="1">
      <c r="A46" s="35" t="str">
        <f>IF(OR(LEFT(B46,1)=" ",B46=""),"",MAX($A$8:A45)+1)</f>
        <v/>
      </c>
      <c r="B46" s="125" t="s">
        <v>74</v>
      </c>
      <c r="C46" s="46"/>
      <c r="D46" s="47"/>
      <c r="E46" s="43"/>
      <c r="F46" s="112"/>
      <c r="G46" s="49"/>
      <c r="H46" s="39"/>
      <c r="I46" s="30"/>
      <c r="J46" s="108" t="e">
        <f>IF(F46="",1,0)+J44</f>
        <v>#REF!</v>
      </c>
      <c r="K46" s="108"/>
    </row>
    <row r="47" spans="1:12" s="1" customFormat="1">
      <c r="A47" s="35">
        <f>IF(OR(LEFT(B47,1)=" ",B47=""),"",MAX($A$8:A46)+1)</f>
        <v>36</v>
      </c>
      <c r="B47" s="72" t="s">
        <v>149</v>
      </c>
      <c r="C47" s="46"/>
      <c r="D47" s="47">
        <v>1</v>
      </c>
      <c r="E47" s="43" t="s">
        <v>73</v>
      </c>
      <c r="F47" s="112" t="s">
        <v>11</v>
      </c>
      <c r="G47" s="49">
        <v>400</v>
      </c>
      <c r="H47" s="39">
        <f>SUM($G$1:G47)</f>
        <v>735</v>
      </c>
      <c r="I47" s="30"/>
      <c r="J47" s="108" t="e">
        <f>IF(F47="",1,0)+J35</f>
        <v>#REF!</v>
      </c>
      <c r="K47" s="108">
        <f t="shared" ref="K47" si="9">IF(A47="","",ROW(A47))</f>
        <v>47</v>
      </c>
    </row>
    <row r="48" spans="1:12" s="1" customFormat="1" ht="28">
      <c r="A48" s="35">
        <f>IF(OR(LEFT(B48,1)=" ",B48=""),"",MAX($A$8:A47)+1)</f>
        <v>37</v>
      </c>
      <c r="B48" s="72" t="s">
        <v>133</v>
      </c>
      <c r="C48" s="46"/>
      <c r="D48" s="47">
        <v>1</v>
      </c>
      <c r="E48" s="43" t="s">
        <v>73</v>
      </c>
      <c r="F48" s="112" t="s">
        <v>36</v>
      </c>
      <c r="G48" s="49">
        <v>450</v>
      </c>
      <c r="H48" s="39">
        <f>SUM($G$1:G48)</f>
        <v>1185</v>
      </c>
      <c r="I48" s="30"/>
      <c r="J48" s="108" t="e">
        <f>IF(F48="",1,0)+J36</f>
        <v>#REF!</v>
      </c>
      <c r="K48" s="108">
        <f t="shared" ref="K48:K56" si="10">IF(A48="","",ROW(A48))</f>
        <v>48</v>
      </c>
    </row>
    <row r="49" spans="1:11" s="1" customFormat="1">
      <c r="A49" s="35">
        <f>IF(OR(LEFT(B49,1)=" ",B49=""),"",MAX($A$8:A48)+1)</f>
        <v>38</v>
      </c>
      <c r="B49" s="72" t="s">
        <v>170</v>
      </c>
      <c r="C49" s="46"/>
      <c r="D49" s="47">
        <v>2</v>
      </c>
      <c r="E49" s="43" t="s">
        <v>73</v>
      </c>
      <c r="F49" s="112" t="s">
        <v>173</v>
      </c>
      <c r="G49" s="49">
        <v>700</v>
      </c>
      <c r="H49" s="39">
        <f>SUM($G$1:G49)</f>
        <v>1885</v>
      </c>
      <c r="I49" s="30"/>
      <c r="J49" s="108" t="e">
        <f>IF(F49="",1,0)+J37</f>
        <v>#REF!</v>
      </c>
      <c r="K49" s="108">
        <f t="shared" si="10"/>
        <v>49</v>
      </c>
    </row>
    <row r="50" spans="1:11" s="1" customFormat="1">
      <c r="A50" s="35">
        <f>IF(OR(LEFT(B50,1)=" ",B50=""),"",MAX($A$8:A49)+1)</f>
        <v>39</v>
      </c>
      <c r="B50" s="72" t="s">
        <v>171</v>
      </c>
      <c r="C50" s="46"/>
      <c r="D50" s="47">
        <v>4.0999999999999996</v>
      </c>
      <c r="E50" s="43" t="s">
        <v>73</v>
      </c>
      <c r="F50" s="112" t="s">
        <v>173</v>
      </c>
      <c r="G50" s="49">
        <v>700</v>
      </c>
      <c r="H50" s="39">
        <f>SUM($G$1:G50)</f>
        <v>2585</v>
      </c>
      <c r="I50" s="30"/>
      <c r="J50" s="108" t="e">
        <f>IF(F50="",1,0)+J38</f>
        <v>#REF!</v>
      </c>
      <c r="K50" s="108">
        <f t="shared" si="10"/>
        <v>50</v>
      </c>
    </row>
    <row r="51" spans="1:11" s="1" customFormat="1">
      <c r="A51" s="35">
        <f>IF(OR(LEFT(B51,1)=" ",B51=""),"",MAX($A$8:A50)+1)</f>
        <v>40</v>
      </c>
      <c r="B51" s="72" t="s">
        <v>172</v>
      </c>
      <c r="C51" s="46"/>
      <c r="D51" s="47">
        <v>3</v>
      </c>
      <c r="E51" s="43" t="s">
        <v>73</v>
      </c>
      <c r="F51" s="112" t="s">
        <v>173</v>
      </c>
      <c r="G51" s="49">
        <v>50</v>
      </c>
      <c r="H51" s="39">
        <f>SUM($G$1:G51)</f>
        <v>2635</v>
      </c>
      <c r="I51" s="30"/>
      <c r="J51" s="108" t="e">
        <f>IF(F51="",1,0)+J39</f>
        <v>#REF!</v>
      </c>
      <c r="K51" s="108">
        <f t="shared" ref="K51" si="11">IF(A51="","",ROW(A51))</f>
        <v>51</v>
      </c>
    </row>
    <row r="52" spans="1:11" s="1" customFormat="1">
      <c r="A52" s="35">
        <f>IF(OR(LEFT(B52,1)=" ",B52=""),"",MAX($A$8:A51)+1)</f>
        <v>41</v>
      </c>
      <c r="B52" s="72" t="s">
        <v>147</v>
      </c>
      <c r="C52" s="46"/>
      <c r="D52" s="47">
        <v>1</v>
      </c>
      <c r="E52" s="43" t="s">
        <v>163</v>
      </c>
      <c r="F52" s="112" t="s">
        <v>71</v>
      </c>
      <c r="G52" s="49">
        <v>20</v>
      </c>
      <c r="H52" s="39">
        <f>SUM($G$1:G52)</f>
        <v>2655</v>
      </c>
      <c r="I52" s="30"/>
      <c r="J52" s="108" t="e">
        <f>IF(F52="",1,0)+J39</f>
        <v>#REF!</v>
      </c>
      <c r="K52" s="108">
        <f t="shared" si="10"/>
        <v>52</v>
      </c>
    </row>
    <row r="53" spans="1:11" s="1" customFormat="1">
      <c r="A53" s="35">
        <f>IF(OR(LEFT(B53,1)=" ",B53=""),"",MAX($A$8:A52)+1)</f>
        <v>42</v>
      </c>
      <c r="B53" s="72" t="s">
        <v>134</v>
      </c>
      <c r="C53" s="46"/>
      <c r="D53" s="47">
        <v>4.2</v>
      </c>
      <c r="E53" s="133" t="s">
        <v>102</v>
      </c>
      <c r="F53" s="112" t="s">
        <v>177</v>
      </c>
      <c r="G53" s="49">
        <v>450</v>
      </c>
      <c r="H53" s="39">
        <f>SUM($G$1:G53)</f>
        <v>3105</v>
      </c>
      <c r="I53" s="30"/>
      <c r="J53" s="108" t="e">
        <f>IF(F53="",1,0)+J40</f>
        <v>#REF!</v>
      </c>
      <c r="K53" s="108">
        <f t="shared" si="10"/>
        <v>53</v>
      </c>
    </row>
    <row r="54" spans="1:11" s="1" customFormat="1">
      <c r="A54" s="35">
        <f>IF(OR(LEFT(B54,1)=" ",B54=""),"",MAX($A$8:A53)+1)</f>
        <v>43</v>
      </c>
      <c r="B54" s="72" t="s">
        <v>135</v>
      </c>
      <c r="C54" s="46"/>
      <c r="D54" s="47">
        <v>1</v>
      </c>
      <c r="E54" s="43" t="s">
        <v>164</v>
      </c>
      <c r="F54" s="104" t="s">
        <v>124</v>
      </c>
      <c r="G54" s="49">
        <v>10</v>
      </c>
      <c r="H54" s="39">
        <f>SUM($G$1:G54)</f>
        <v>3115</v>
      </c>
      <c r="I54" s="30"/>
      <c r="J54" s="108" t="e">
        <f>IF(F54="",1,0)+#REF!</f>
        <v>#REF!</v>
      </c>
      <c r="K54" s="108">
        <f t="shared" si="10"/>
        <v>54</v>
      </c>
    </row>
    <row r="55" spans="1:11" s="1" customFormat="1" ht="28">
      <c r="A55" s="35">
        <f>IF(OR(LEFT(B55,1)=" ",B55=""),"",MAX($A$8:A54)+1)</f>
        <v>44</v>
      </c>
      <c r="B55" s="72" t="s">
        <v>136</v>
      </c>
      <c r="C55" s="46"/>
      <c r="D55" s="47">
        <v>5</v>
      </c>
      <c r="E55" s="134" t="s">
        <v>102</v>
      </c>
      <c r="F55" s="112" t="s">
        <v>71</v>
      </c>
      <c r="G55" s="49">
        <v>0</v>
      </c>
      <c r="H55" s="39">
        <f>SUM($G$1:G55)</f>
        <v>3115</v>
      </c>
      <c r="I55" s="30"/>
      <c r="J55" s="108" t="e">
        <f>IF(F55="",1,0)+J43</f>
        <v>#REF!</v>
      </c>
      <c r="K55" s="108">
        <f t="shared" si="10"/>
        <v>55</v>
      </c>
    </row>
    <row r="56" spans="1:11" s="1" customFormat="1" ht="28">
      <c r="A56" s="35">
        <f>IF(OR(LEFT(B56,1)=" ",B56=""),"",MAX($A$8:A55)+1)</f>
        <v>45</v>
      </c>
      <c r="B56" s="72" t="s">
        <v>137</v>
      </c>
      <c r="C56" s="46"/>
      <c r="D56" s="47">
        <v>1</v>
      </c>
      <c r="E56" s="133" t="s">
        <v>102</v>
      </c>
      <c r="F56" s="112" t="s">
        <v>36</v>
      </c>
      <c r="G56" s="49">
        <v>150</v>
      </c>
      <c r="H56" s="39">
        <f>SUM($G$1:G56)</f>
        <v>3265</v>
      </c>
      <c r="I56" s="30"/>
      <c r="J56" s="108" t="e">
        <f>IF(F56="",1,0)+J44</f>
        <v>#REF!</v>
      </c>
      <c r="K56" s="108">
        <f t="shared" si="10"/>
        <v>56</v>
      </c>
    </row>
    <row r="57" spans="1:11" s="1" customFormat="1">
      <c r="A57" s="35">
        <f>IF(OR(LEFT(B57,1)=" ",B57=""),"",MAX($A$8:A56)+1)</f>
        <v>46</v>
      </c>
      <c r="B57" s="72" t="s">
        <v>138</v>
      </c>
      <c r="C57" s="46"/>
      <c r="D57" s="47">
        <v>3</v>
      </c>
      <c r="E57" s="43" t="s">
        <v>166</v>
      </c>
      <c r="F57" s="112" t="s">
        <v>176</v>
      </c>
      <c r="G57" s="49">
        <v>0</v>
      </c>
      <c r="H57" s="39">
        <f>SUM($G$1:G57)</f>
        <v>3265</v>
      </c>
      <c r="I57" s="30"/>
      <c r="J57" s="108" t="e">
        <f>IF(F57="",1,0)+J46</f>
        <v>#REF!</v>
      </c>
      <c r="K57" s="108">
        <f t="shared" si="7"/>
        <v>57</v>
      </c>
    </row>
    <row r="58" spans="1:11" s="1" customFormat="1" ht="28">
      <c r="A58" s="35">
        <f>IF(OR(LEFT(B58,1)=" ",B58=""),"",MAX($A$8:A57)+1)</f>
        <v>47</v>
      </c>
      <c r="B58" s="72" t="s">
        <v>140</v>
      </c>
      <c r="C58" s="46"/>
      <c r="D58" s="47">
        <v>2</v>
      </c>
      <c r="E58" s="43" t="s">
        <v>73</v>
      </c>
      <c r="F58" s="112" t="s">
        <v>33</v>
      </c>
      <c r="G58" s="49">
        <v>0</v>
      </c>
      <c r="H58" s="39">
        <f>SUM($G$1:G58)</f>
        <v>3265</v>
      </c>
      <c r="I58" s="30"/>
      <c r="J58" s="108" t="e">
        <f>IF(F58="",1,0)+#REF!</f>
        <v>#REF!</v>
      </c>
      <c r="K58" s="108">
        <f t="shared" si="7"/>
        <v>58</v>
      </c>
    </row>
    <row r="59" spans="1:11" s="1" customFormat="1">
      <c r="A59" s="35">
        <f>IF(OR(LEFT(B59,1)=" ",B59=""),"",MAX($A$8:A58)+1)</f>
        <v>48</v>
      </c>
      <c r="B59" s="72" t="s">
        <v>141</v>
      </c>
      <c r="C59" s="46"/>
      <c r="D59" s="47">
        <v>3</v>
      </c>
      <c r="E59" s="43" t="s">
        <v>165</v>
      </c>
      <c r="F59" s="112" t="s">
        <v>99</v>
      </c>
      <c r="G59" s="49">
        <v>20</v>
      </c>
      <c r="H59" s="39">
        <f>SUM($G$1:G59)</f>
        <v>3285</v>
      </c>
      <c r="I59" s="30"/>
      <c r="J59" s="108" t="e">
        <f t="shared" si="6"/>
        <v>#REF!</v>
      </c>
      <c r="K59" s="108">
        <f t="shared" si="7"/>
        <v>59</v>
      </c>
    </row>
    <row r="60" spans="1:11" s="1" customFormat="1">
      <c r="A60" s="35">
        <f>IF(OR(LEFT(B60,1)=" ",B60=""),"",MAX($A$8:A59)+1)</f>
        <v>49</v>
      </c>
      <c r="B60" s="72" t="s">
        <v>142</v>
      </c>
      <c r="C60" s="46"/>
      <c r="D60" s="47">
        <v>5</v>
      </c>
      <c r="E60" s="43" t="s">
        <v>7</v>
      </c>
      <c r="F60" s="112" t="s">
        <v>36</v>
      </c>
      <c r="G60" s="48">
        <v>0</v>
      </c>
      <c r="H60" s="39">
        <f>SUM($G$1:G60)</f>
        <v>3285</v>
      </c>
      <c r="I60" s="30"/>
      <c r="J60" s="108" t="e">
        <f t="shared" si="6"/>
        <v>#REF!</v>
      </c>
      <c r="K60" s="108">
        <f t="shared" si="7"/>
        <v>60</v>
      </c>
    </row>
    <row r="61" spans="1:11" s="1" customFormat="1" ht="28">
      <c r="A61" s="35">
        <f>IF(OR(LEFT(B61,1)=" ",B61=""),"",MAX($A$8:A60)+1)</f>
        <v>50</v>
      </c>
      <c r="B61" s="72" t="s">
        <v>174</v>
      </c>
      <c r="C61" s="46"/>
      <c r="D61" s="47">
        <v>2</v>
      </c>
      <c r="E61" s="133" t="s">
        <v>102</v>
      </c>
      <c r="F61" s="112" t="s">
        <v>175</v>
      </c>
      <c r="G61" s="49">
        <v>0</v>
      </c>
      <c r="H61" s="39">
        <f>SUM($G$1:G61)</f>
        <v>3285</v>
      </c>
      <c r="I61" s="30"/>
      <c r="J61" s="108" t="e">
        <f t="shared" si="6"/>
        <v>#REF!</v>
      </c>
      <c r="K61" s="108">
        <f t="shared" si="7"/>
        <v>61</v>
      </c>
    </row>
    <row r="62" spans="1:11" s="1" customFormat="1" ht="28">
      <c r="A62" s="35">
        <f>IF(OR(LEFT(B62,1)=" ",B62=""),"",MAX($A$8:A61)+1)</f>
        <v>51</v>
      </c>
      <c r="B62" s="72" t="s">
        <v>143</v>
      </c>
      <c r="C62" s="46"/>
      <c r="D62" s="47">
        <v>4.3</v>
      </c>
      <c r="E62" s="133" t="s">
        <v>102</v>
      </c>
      <c r="F62" s="112" t="s">
        <v>71</v>
      </c>
      <c r="G62" s="49">
        <v>0</v>
      </c>
      <c r="H62" s="39">
        <f>SUM($G$1:G62)</f>
        <v>3285</v>
      </c>
      <c r="I62" s="30"/>
      <c r="J62" s="108" t="e">
        <f t="shared" si="6"/>
        <v>#REF!</v>
      </c>
      <c r="K62" s="108">
        <f t="shared" si="7"/>
        <v>62</v>
      </c>
    </row>
    <row r="63" spans="1:11" s="1" customFormat="1" ht="28">
      <c r="A63" s="35">
        <f>IF(OR(LEFT(B63,1)=" ",B63=""),"",MAX($A$8:A62)+1)</f>
        <v>52</v>
      </c>
      <c r="B63" s="72" t="s">
        <v>144</v>
      </c>
      <c r="C63" s="46"/>
      <c r="D63" s="47">
        <v>4</v>
      </c>
      <c r="E63" s="133" t="s">
        <v>102</v>
      </c>
      <c r="F63" s="112" t="s">
        <v>71</v>
      </c>
      <c r="G63" s="49">
        <v>0</v>
      </c>
      <c r="H63" s="39">
        <f>SUM($G$1:G63)</f>
        <v>3285</v>
      </c>
      <c r="I63" s="30"/>
      <c r="J63" s="108" t="e">
        <f t="shared" si="6"/>
        <v>#REF!</v>
      </c>
      <c r="K63" s="108">
        <f t="shared" si="7"/>
        <v>63</v>
      </c>
    </row>
    <row r="64" spans="1:11" s="1" customFormat="1" ht="28">
      <c r="A64" s="35">
        <f>IF(OR(LEFT(B64,1)=" ",B64=""),"",MAX($A$8:A63)+1)</f>
        <v>53</v>
      </c>
      <c r="B64" s="72" t="s">
        <v>145</v>
      </c>
      <c r="C64" s="46"/>
      <c r="D64" s="47">
        <v>3</v>
      </c>
      <c r="E64" s="43" t="s">
        <v>7</v>
      </c>
      <c r="F64" s="112" t="s">
        <v>71</v>
      </c>
      <c r="G64" s="49">
        <v>20</v>
      </c>
      <c r="H64" s="39">
        <f>SUM($G$1:G64)</f>
        <v>3305</v>
      </c>
      <c r="I64" s="30"/>
      <c r="J64" s="108" t="e">
        <f t="shared" si="6"/>
        <v>#REF!</v>
      </c>
      <c r="K64" s="108">
        <f t="shared" si="7"/>
        <v>64</v>
      </c>
    </row>
    <row r="65" spans="1:11" s="1" customFormat="1">
      <c r="A65" s="35">
        <f>IF(OR(LEFT(B65,1)=" ",B65=""),"",MAX($A$8:A64)+1)</f>
        <v>54</v>
      </c>
      <c r="B65" s="72" t="s">
        <v>169</v>
      </c>
      <c r="C65" s="46"/>
      <c r="D65" s="47">
        <v>6</v>
      </c>
      <c r="E65" s="43" t="s">
        <v>45</v>
      </c>
      <c r="F65" s="112" t="s">
        <v>181</v>
      </c>
      <c r="G65" s="48">
        <v>0</v>
      </c>
      <c r="H65" s="39">
        <f>SUM($G$1:G65)</f>
        <v>3305</v>
      </c>
      <c r="I65" s="30"/>
      <c r="J65" s="108" t="e">
        <f t="shared" si="6"/>
        <v>#REF!</v>
      </c>
      <c r="K65" s="108">
        <f t="shared" si="7"/>
        <v>65</v>
      </c>
    </row>
    <row r="66" spans="1:11" s="1" customFormat="1">
      <c r="A66" s="35">
        <f>IF(OR(LEFT(B66,1)=" ",B66=""),"",MAX($A$8:A65)+1)</f>
        <v>55</v>
      </c>
      <c r="B66" s="72" t="s">
        <v>146</v>
      </c>
      <c r="C66" s="46"/>
      <c r="D66" s="47">
        <v>2</v>
      </c>
      <c r="E66" s="43" t="s">
        <v>164</v>
      </c>
      <c r="F66" s="104" t="s">
        <v>122</v>
      </c>
      <c r="G66" s="49">
        <v>10</v>
      </c>
      <c r="H66" s="39">
        <f>SUM($G$1:G66)</f>
        <v>3315</v>
      </c>
      <c r="I66" s="30"/>
      <c r="J66" s="108" t="e">
        <f t="shared" si="6"/>
        <v>#REF!</v>
      </c>
      <c r="K66" s="108">
        <f t="shared" si="7"/>
        <v>66</v>
      </c>
    </row>
    <row r="67" spans="1:11" s="1" customFormat="1">
      <c r="A67" s="35">
        <f>IF(OR(LEFT(B67,1)=" ",B67=""),"",MAX($A$8:A66)+1)</f>
        <v>56</v>
      </c>
      <c r="B67" s="72" t="s">
        <v>183</v>
      </c>
      <c r="C67" s="46"/>
      <c r="D67" s="47">
        <v>2</v>
      </c>
      <c r="E67" s="43" t="s">
        <v>45</v>
      </c>
      <c r="F67" s="112" t="s">
        <v>122</v>
      </c>
      <c r="G67" s="49">
        <v>40</v>
      </c>
      <c r="H67" s="39">
        <f>SUM($G$1:G67)</f>
        <v>3355</v>
      </c>
      <c r="I67" s="30"/>
      <c r="J67" s="108" t="e">
        <f t="shared" si="6"/>
        <v>#REF!</v>
      </c>
      <c r="K67" s="108">
        <f t="shared" si="7"/>
        <v>67</v>
      </c>
    </row>
    <row r="68" spans="1:11" s="1" customFormat="1">
      <c r="A68" s="35" t="str">
        <f>IF(OR(LEFT(B68,1)=" ",B68=""),"",MAX($A$8:A67)+1)</f>
        <v/>
      </c>
      <c r="B68" s="72"/>
      <c r="C68" s="46"/>
      <c r="D68" s="47"/>
      <c r="E68" s="43"/>
      <c r="F68" s="112"/>
      <c r="G68" s="49"/>
      <c r="H68" s="39">
        <f>SUM($G$1:G68)</f>
        <v>3355</v>
      </c>
      <c r="I68" s="30"/>
      <c r="J68" s="108" t="e">
        <f t="shared" si="6"/>
        <v>#REF!</v>
      </c>
      <c r="K68" s="108" t="str">
        <f t="shared" si="7"/>
        <v/>
      </c>
    </row>
    <row r="69" spans="1:11" s="1" customFormat="1">
      <c r="A69" s="35" t="str">
        <f>IF(OR(LEFT(B69,1)=" ",B69=""),"",MAX($A$8:A68)+1)</f>
        <v/>
      </c>
      <c r="B69" s="72"/>
      <c r="C69" s="46"/>
      <c r="D69" s="47"/>
      <c r="E69" s="43"/>
      <c r="F69" s="112"/>
      <c r="G69" s="49"/>
      <c r="H69" s="39">
        <f>SUM($G$1:G69)</f>
        <v>3355</v>
      </c>
      <c r="I69" s="30"/>
      <c r="J69" s="108" t="e">
        <f t="shared" si="6"/>
        <v>#REF!</v>
      </c>
      <c r="K69" s="108" t="str">
        <f t="shared" si="7"/>
        <v/>
      </c>
    </row>
    <row r="70" spans="1:11" s="1" customFormat="1">
      <c r="A70" s="35" t="str">
        <f>IF(OR(LEFT(B70,1)=" ",B70=""),"",MAX($A$8:A69)+1)</f>
        <v/>
      </c>
      <c r="B70" s="72"/>
      <c r="C70" s="46"/>
      <c r="D70" s="47"/>
      <c r="E70" s="43"/>
      <c r="F70" s="112"/>
      <c r="G70" s="49"/>
      <c r="H70" s="39">
        <f>SUM($G$1:G70)</f>
        <v>3355</v>
      </c>
      <c r="I70" s="30"/>
      <c r="J70" s="108" t="e">
        <f t="shared" si="6"/>
        <v>#REF!</v>
      </c>
      <c r="K70" s="108" t="str">
        <f t="shared" si="7"/>
        <v/>
      </c>
    </row>
    <row r="71" spans="1:11" ht="14.5" thickBot="1">
      <c r="A71" s="35" t="str">
        <f>IF(OR(LEFT(B71,1)=" ",B71=""),"",MAX($A$8:A70)+1)</f>
        <v/>
      </c>
      <c r="B71" s="126"/>
      <c r="C71" s="50"/>
      <c r="D71" s="51"/>
      <c r="E71" s="75"/>
      <c r="F71" s="115"/>
      <c r="G71" s="52"/>
      <c r="H71" s="39">
        <f>SUM($G$1:G71)</f>
        <v>3355</v>
      </c>
      <c r="I71" s="30"/>
    </row>
    <row r="72" spans="1:11" s="56" customFormat="1" ht="16.5" customHeight="1" thickTop="1" thickBot="1">
      <c r="A72" s="53"/>
      <c r="B72" s="155" t="s">
        <v>53</v>
      </c>
      <c r="C72" s="156"/>
      <c r="D72" s="156"/>
      <c r="E72" s="156"/>
      <c r="F72" s="116">
        <v>4.9000000000000004</v>
      </c>
      <c r="G72" s="54">
        <f>DSUM(D1:H71,4,G77:G78)</f>
        <v>3355</v>
      </c>
      <c r="H72" s="55"/>
      <c r="J72" s="110"/>
      <c r="K72" s="110"/>
    </row>
    <row r="73" spans="1:11" s="56" customFormat="1" ht="15" customHeight="1" thickTop="1" thickBot="1">
      <c r="A73" s="19"/>
      <c r="B73" s="155" t="s">
        <v>54</v>
      </c>
      <c r="C73" s="156"/>
      <c r="D73" s="156"/>
      <c r="E73" s="156"/>
      <c r="F73" s="117">
        <v>5.9</v>
      </c>
      <c r="G73" s="54">
        <f>DSUM(D1:H71,4,F77:F78)</f>
        <v>3355</v>
      </c>
      <c r="H73" s="57"/>
      <c r="J73" s="110"/>
      <c r="K73" s="110"/>
    </row>
    <row r="74" spans="1:11" s="56" customFormat="1" ht="16.5" thickTop="1" thickBot="1">
      <c r="A74" s="19"/>
      <c r="B74" s="157" t="s">
        <v>103</v>
      </c>
      <c r="C74" s="158"/>
      <c r="D74" s="158"/>
      <c r="E74" s="158"/>
      <c r="F74" s="118">
        <v>6</v>
      </c>
      <c r="G74" s="58">
        <f>DSUM(D1:H71,4,H77:H78)-DSUM(D1:H71,4,F77:F78)</f>
        <v>0</v>
      </c>
      <c r="H74" s="59"/>
      <c r="J74" s="110"/>
      <c r="K74" s="110"/>
    </row>
    <row r="75" spans="1:11" ht="14.5" thickTop="1">
      <c r="B75" s="127"/>
      <c r="C75" s="61"/>
      <c r="D75" s="61"/>
      <c r="E75" s="76"/>
    </row>
    <row r="76" spans="1:11" ht="25">
      <c r="D76" s="63"/>
      <c r="G76" s="64" t="s">
        <v>52</v>
      </c>
      <c r="H76" s="64" t="s">
        <v>51</v>
      </c>
    </row>
    <row r="77" spans="1:11">
      <c r="D77" s="63"/>
      <c r="F77" s="119" t="s">
        <v>0</v>
      </c>
      <c r="G77" s="65" t="s">
        <v>0</v>
      </c>
      <c r="H77" s="65" t="s">
        <v>0</v>
      </c>
    </row>
    <row r="78" spans="1:11">
      <c r="D78" s="63"/>
      <c r="E78" s="132">
        <v>4</v>
      </c>
      <c r="F78" s="108" t="str">
        <f>CONCATENATE("&lt;",TEXT(F72+0.1,"0.0"))</f>
        <v>&lt;5.0</v>
      </c>
      <c r="G78" s="63" t="str">
        <f>CONCATENATE("&lt;",TEXT(F72+0.1,"0.0"))</f>
        <v>&lt;5.0</v>
      </c>
      <c r="H78" s="65" t="str">
        <f>CONCATENATE("&lt;",TEXT(IF(E78&lt;6,6,E78)+0.1,"0.0"))</f>
        <v>&lt;6.1</v>
      </c>
    </row>
    <row r="79" spans="1:11">
      <c r="D79" s="63"/>
      <c r="G79" s="65"/>
      <c r="H79" s="65"/>
    </row>
  </sheetData>
  <sortState ref="A41:L51">
    <sortCondition ref="E41:E51"/>
  </sortState>
  <mergeCells count="8">
    <mergeCell ref="E1:E4"/>
    <mergeCell ref="B72:E72"/>
    <mergeCell ref="B73:E73"/>
    <mergeCell ref="B74:E74"/>
    <mergeCell ref="H1:H8"/>
    <mergeCell ref="D1:D8"/>
    <mergeCell ref="F1:F8"/>
    <mergeCell ref="G1:G8"/>
  </mergeCells>
  <phoneticPr fontId="15" type="noConversion"/>
  <conditionalFormatting sqref="J9:J70">
    <cfRule type="cellIs" dxfId="0" priority="1" operator="lessThan">
      <formula>1</formula>
    </cfRule>
  </conditionalFormatting>
  <pageMargins left="0.35433070866141736" right="0.35433070866141736" top="0.19685039370078741" bottom="0.19685039370078741" header="0" footer="0"/>
  <pageSetup paperSize="9" scale="94" fitToHeight="0" orientation="portrait" horizontalDpi="300" verticalDpi="300" r:id="rId1"/>
  <headerFooter alignWithMargins="0"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66" bestFit="1" customWidth="1"/>
    <col min="2" max="2" width="13" style="66" customWidth="1"/>
    <col min="3" max="4" width="9.23046875" style="68"/>
    <col min="5" max="16384" width="9.23046875" style="66"/>
  </cols>
  <sheetData>
    <row r="1" spans="1:5">
      <c r="C1" s="171" t="s">
        <v>81</v>
      </c>
      <c r="D1" s="171"/>
      <c r="E1" s="69" t="s">
        <v>83</v>
      </c>
    </row>
    <row r="2" spans="1:5">
      <c r="A2" s="67" t="s">
        <v>76</v>
      </c>
      <c r="B2" s="67"/>
      <c r="C2" s="68" t="s">
        <v>77</v>
      </c>
      <c r="D2" s="68" t="s">
        <v>78</v>
      </c>
    </row>
    <row r="3" spans="1:5">
      <c r="A3" s="66" t="s">
        <v>86</v>
      </c>
      <c r="B3" s="66" t="s">
        <v>79</v>
      </c>
      <c r="C3" s="68">
        <v>28.19</v>
      </c>
      <c r="D3" s="68">
        <f>C3*1.2</f>
        <v>33.828000000000003</v>
      </c>
      <c r="E3" s="68">
        <f>D3</f>
        <v>33.828000000000003</v>
      </c>
    </row>
    <row r="4" spans="1:5">
      <c r="A4" s="66" t="s">
        <v>82</v>
      </c>
      <c r="B4" s="66" t="s">
        <v>80</v>
      </c>
      <c r="D4" s="68">
        <f>57.5</f>
        <v>57.5</v>
      </c>
      <c r="E4" s="68">
        <f>D4*2</f>
        <v>115</v>
      </c>
    </row>
    <row r="5" spans="1:5">
      <c r="E5" s="68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Budget</vt:lpstr>
      <vt:lpstr>ALL JOBS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2024-01-22T21:12:06Z</cp:lastPrinted>
  <dcterms:created xsi:type="dcterms:W3CDTF">2003-01-28T20:30:10Z</dcterms:created>
  <dcterms:modified xsi:type="dcterms:W3CDTF">2024-02-03T17:59:04Z</dcterms:modified>
</cp:coreProperties>
</file>