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0420" activeTab="1"/>
  </bookViews>
  <sheets>
    <sheet name="raw data" sheetId="1" r:id="rId1"/>
    <sheet name="Time sorted cash flow" sheetId="2" r:id="rId2"/>
    <sheet name="Sheet1" sheetId="3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/>
  <c r="H3"/>
  <c r="O2"/>
  <c r="E2"/>
  <c r="C40"/>
  <c r="C30"/>
  <c r="C19"/>
  <c r="C33"/>
  <c r="C23"/>
  <c r="D31" l="1"/>
  <c r="H4"/>
  <c r="C4" l="1"/>
  <c r="C43" l="1"/>
  <c r="C16"/>
  <c r="D41"/>
  <c r="D21"/>
  <c r="D13"/>
  <c r="C17" l="1"/>
  <c r="D18" l="1"/>
  <c r="D20" s="1"/>
  <c r="E3" l="1"/>
  <c r="E4" s="1"/>
  <c r="E5" s="1"/>
  <c r="E6" s="1"/>
  <c r="E7" s="1"/>
  <c r="E8" s="1"/>
  <c r="E9" s="1"/>
  <c r="E10" s="1"/>
  <c r="E11" s="1"/>
  <c r="E12" s="1"/>
  <c r="E13" s="1"/>
  <c r="E14" s="1"/>
  <c r="E15" l="1"/>
  <c r="E16" s="1"/>
  <c r="E17" s="1"/>
  <c r="E18" l="1"/>
  <c r="E19" l="1"/>
  <c r="E20" l="1"/>
  <c r="E21" l="1"/>
  <c r="E22" l="1"/>
  <c r="E23" l="1"/>
  <c r="E24" l="1"/>
  <c r="E25" l="1"/>
  <c r="E26" l="1"/>
  <c r="E27" l="1"/>
  <c r="E28" s="1"/>
  <c r="E29" s="1"/>
  <c r="E30" s="1"/>
  <c r="E31" s="1"/>
  <c r="E32" s="1"/>
  <c r="E33" s="1"/>
  <c r="E34" s="1"/>
  <c r="E35" l="1"/>
  <c r="E36" l="1"/>
  <c r="E37" l="1"/>
  <c r="E38" l="1"/>
  <c r="E39" l="1"/>
  <c r="E40" l="1"/>
  <c r="E41" l="1"/>
  <c r="E42" l="1"/>
  <c r="E43" l="1"/>
  <c r="E44" l="1"/>
  <c r="E45" l="1"/>
  <c r="E46" l="1"/>
  <c r="E47" l="1"/>
  <c r="E48" l="1"/>
  <c r="E49" l="1"/>
  <c r="M4" l="1"/>
  <c r="F49" l="1"/>
  <c r="F16"/>
  <c r="F14"/>
  <c r="F12"/>
  <c r="F10"/>
  <c r="F8"/>
  <c r="F6"/>
  <c r="F4"/>
  <c r="F2"/>
  <c r="F15"/>
  <c r="F13"/>
  <c r="F11"/>
  <c r="F9"/>
  <c r="F7"/>
  <c r="F5"/>
  <c r="F3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L4" l="1"/>
</calcChain>
</file>

<file path=xl/sharedStrings.xml><?xml version="1.0" encoding="utf-8"?>
<sst xmlns="http://schemas.openxmlformats.org/spreadsheetml/2006/main" count="192" uniqueCount="72">
  <si>
    <t>Winter moorings</t>
  </si>
  <si>
    <t>Licence</t>
  </si>
  <si>
    <t>Occasional moorings</t>
  </si>
  <si>
    <t>Insurance</t>
  </si>
  <si>
    <t>Floating Fund</t>
  </si>
  <si>
    <t xml:space="preserve">Shares </t>
  </si>
  <si>
    <t>NPs</t>
  </si>
  <si>
    <t>Emergencies</t>
  </si>
  <si>
    <t>Maintenance</t>
  </si>
  <si>
    <t>item</t>
  </si>
  <si>
    <t>date</t>
  </si>
  <si>
    <t>amount</t>
  </si>
  <si>
    <t>Painting</t>
  </si>
  <si>
    <t>Finish year</t>
  </si>
  <si>
    <t>Participant cash call</t>
  </si>
  <si>
    <t>Item</t>
  </si>
  <si>
    <t>Bank Balance</t>
  </si>
  <si>
    <t>Daily/Trip Income</t>
  </si>
  <si>
    <t>Credits</t>
  </si>
  <si>
    <t>Debits</t>
  </si>
  <si>
    <t>DPC</t>
  </si>
  <si>
    <t>SWANLEY BRIDGE</t>
  </si>
  <si>
    <t>OLYMPIC-BROUGHTON</t>
  </si>
  <si>
    <t>VIA ONLINE - PYMT , FP 21/05/20 10 , 14163645184326000N</t>
  </si>
  <si>
    <r>
      <t>Type:</t>
    </r>
    <r>
      <rPr>
        <sz val="11"/>
        <color theme="1"/>
        <rFont val="Calibri"/>
        <family val="2"/>
        <scheme val="minor"/>
      </rPr>
      <t xml:space="preserve"> Online/Mobile Transaction</t>
    </r>
  </si>
  <si>
    <t>-</t>
  </si>
  <si>
    <t>FISHER D</t>
  </si>
  <si>
    <t>OLYMPIC SUB</t>
  </si>
  <si>
    <t>VIA MOBILE - LVP</t>
  </si>
  <si>
    <t>BAC</t>
  </si>
  <si>
    <t>ATLASS D+H</t>
  </si>
  <si>
    <t>ATLASS D+H , DAVID ATLASS , FP 15/04/20 1521 , RP4679969352787800</t>
  </si>
  <si>
    <r>
      <t>Type:</t>
    </r>
    <r>
      <rPr>
        <sz val="11"/>
        <color theme="1"/>
        <rFont val="Calibri"/>
        <family val="2"/>
        <scheme val="minor"/>
      </rPr>
      <t xml:space="preserve"> Automated Credit</t>
    </r>
  </si>
  <si>
    <t>TINDALL SURVEYS</t>
  </si>
  <si>
    <t>INV 102937</t>
  </si>
  <si>
    <t>VIA ONLINE - PYMT , FP 30/03/20 10 , 28154044376894000N</t>
  </si>
  <si>
    <t>A JAMES</t>
  </si>
  <si>
    <t>A JAMES , CJ 2020 SUB , FP 27/02/20 1132 , 300000000574259008</t>
  </si>
  <si>
    <t>KEE DAVID</t>
  </si>
  <si>
    <t>KEE DAVID , DAVID KEE , FP 27/02/20 1247 , FP20058O06333045</t>
  </si>
  <si>
    <t>DAVID BROUGH</t>
  </si>
  <si>
    <t>DAVID BROUGH , TRIP EXPENSES , FP 09/02/20 1837 , 00156367632BBGJFYB</t>
  </si>
  <si>
    <t>FROM A/C 91359066</t>
  </si>
  <si>
    <t>VIA ONLINE - XFER</t>
  </si>
  <si>
    <t>ANTHONY MARTIN</t>
  </si>
  <si>
    <t>ANTHONY MARTIN , TONY &amp; JEAN , FP 30/01/20 1133 , 00151660632BBCZNYY</t>
  </si>
  <si>
    <t>D J FISHER</t>
  </si>
  <si>
    <t>OLYMPIC</t>
  </si>
  <si>
    <t>VIA ONLINE - PYMT</t>
  </si>
  <si>
    <t>Maint: Hull survey</t>
  </si>
  <si>
    <t>DAVE BROUGH</t>
  </si>
  <si>
    <t>VIA ONLINE - PYMT , FP 21/01/20 10 , 41180108914617000N</t>
  </si>
  <si>
    <t>KEE DAVID , DAVID KEE , FP 21/01/20 1653 , FP20021O03370277</t>
  </si>
  <si>
    <t>Loan</t>
  </si>
  <si>
    <t>Loan repayment 1</t>
  </si>
  <si>
    <t>Loan repayment 2</t>
  </si>
  <si>
    <t>Loan repayment 3</t>
  </si>
  <si>
    <t xml:space="preserve">Loan </t>
  </si>
  <si>
    <t>NP rate (x128)</t>
  </si>
  <si>
    <t>Painting Deposit 50%</t>
  </si>
  <si>
    <t>Painting Balance</t>
  </si>
  <si>
    <t>Danny work</t>
  </si>
  <si>
    <t>Participants</t>
  </si>
  <si>
    <t>Share</t>
  </si>
  <si>
    <t>Call each</t>
  </si>
  <si>
    <t>Call total</t>
  </si>
  <si>
    <t>Rate</t>
  </si>
  <si>
    <t>Repay in 2021</t>
  </si>
  <si>
    <t>Repay in 2022</t>
  </si>
  <si>
    <t>Repay in 2023</t>
  </si>
  <si>
    <t>Minimum Balance</t>
  </si>
  <si>
    <t>Less Call more Loan</t>
  </si>
</sst>
</file>

<file path=xl/styles.xml><?xml version="1.0" encoding="utf-8"?>
<styleSheet xmlns="http://schemas.openxmlformats.org/spreadsheetml/2006/main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15" fontId="0" fillId="0" borderId="0" xfId="0" applyNumberFormat="1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65" fontId="0" fillId="0" borderId="0" xfId="0" applyNumberFormat="1"/>
    <xf numFmtId="165" fontId="1" fillId="0" borderId="0" xfId="0" applyNumberFormat="1" applyFont="1"/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 applyAlignment="1"/>
    <xf numFmtId="6" fontId="1" fillId="0" borderId="0" xfId="0" applyNumberFormat="1" applyFont="1" applyAlignment="1">
      <alignment horizontal="right"/>
    </xf>
    <xf numFmtId="6" fontId="0" fillId="0" borderId="0" xfId="0" applyNumberFormat="1"/>
    <xf numFmtId="6" fontId="0" fillId="2" borderId="0" xfId="0" applyNumberFormat="1" applyFill="1"/>
    <xf numFmtId="6" fontId="0" fillId="3" borderId="0" xfId="0" applyNumberFormat="1" applyFill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4" borderId="0" xfId="0" applyFont="1" applyFill="1" applyAlignment="1" applyProtection="1">
      <alignment horizontal="center"/>
      <protection locked="0"/>
    </xf>
    <xf numFmtId="165" fontId="0" fillId="4" borderId="0" xfId="0" applyNumberFormat="1" applyFont="1" applyFill="1" applyAlignment="1" applyProtection="1">
      <alignment horizontal="center"/>
      <protection locked="0"/>
    </xf>
    <xf numFmtId="165" fontId="3" fillId="3" borderId="0" xfId="0" applyNumberFormat="1" applyFont="1" applyFill="1" applyAlignment="1" applyProtection="1">
      <alignment horizontal="center"/>
    </xf>
    <xf numFmtId="165" fontId="3" fillId="0" borderId="0" xfId="0" applyNumberFormat="1" applyFont="1" applyAlignment="1">
      <alignment horizontal="center"/>
    </xf>
    <xf numFmtId="165" fontId="3" fillId="4" borderId="0" xfId="0" applyNumberFormat="1" applyFont="1" applyFill="1" applyAlignment="1">
      <alignment horizontal="center"/>
    </xf>
    <xf numFmtId="0" fontId="8" fillId="4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</xf>
    <xf numFmtId="15" fontId="5" fillId="0" borderId="0" xfId="0" applyNumberFormat="1" applyFont="1"/>
    <xf numFmtId="6" fontId="0" fillId="0" borderId="0" xfId="0" applyNumberFormat="1" applyAlignment="1">
      <alignment horizontal="center"/>
    </xf>
    <xf numFmtId="15" fontId="9" fillId="0" borderId="0" xfId="0" applyNumberFormat="1" applyFont="1"/>
    <xf numFmtId="0" fontId="7" fillId="4" borderId="0" xfId="0" applyFont="1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165" fontId="0" fillId="0" borderId="0" xfId="0" applyNumberFormat="1" applyProtection="1">
      <protection locked="0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0" xfId="0" applyFont="1" applyFill="1" applyAlignment="1" applyProtection="1">
      <alignment horizontal="center" vertical="center"/>
      <protection locked="0"/>
    </xf>
    <xf numFmtId="15" fontId="0" fillId="0" borderId="1" xfId="0" applyNumberFormat="1" applyBorder="1" applyAlignment="1"/>
    <xf numFmtId="15" fontId="0" fillId="0" borderId="2" xfId="0" applyNumberFormat="1" applyBorder="1" applyAlignment="1"/>
    <xf numFmtId="15" fontId="0" fillId="0" borderId="3" xfId="0" applyNumberFormat="1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8" fontId="0" fillId="0" borderId="1" xfId="0" applyNumberFormat="1" applyBorder="1" applyAlignment="1"/>
    <xf numFmtId="8" fontId="0" fillId="0" borderId="2" xfId="0" applyNumberFormat="1" applyBorder="1" applyAlignment="1"/>
    <xf numFmtId="8" fontId="0" fillId="0" borderId="3" xfId="0" applyNumberFormat="1" applyBorder="1" applyAlignment="1"/>
    <xf numFmtId="8" fontId="0" fillId="3" borderId="1" xfId="0" applyNumberFormat="1" applyFill="1" applyBorder="1" applyAlignment="1"/>
    <xf numFmtId="8" fontId="0" fillId="3" borderId="2" xfId="0" applyNumberFormat="1" applyFill="1" applyBorder="1" applyAlignment="1"/>
    <xf numFmtId="8" fontId="0" fillId="3" borderId="3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</a:t>
            </a:r>
            <a:r>
              <a:rPr lang="en-GB" baseline="0"/>
              <a:t> flow (balance in bank)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655635218222116"/>
          <c:y val="2.5806511028226769E-2"/>
          <c:w val="0.86868911882550603"/>
          <c:h val="0.72225398410126829"/>
        </c:manualLayout>
      </c:layout>
      <c:areaChart>
        <c:grouping val="standar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'Time sorted cash flow'!$B$2:$B$49</c:f>
              <c:numCache>
                <c:formatCode>dd\-mmm\-yy</c:formatCode>
                <c:ptCount val="48"/>
                <c:pt idx="0">
                  <c:v>43831</c:v>
                </c:pt>
                <c:pt idx="1">
                  <c:v>43845</c:v>
                </c:pt>
                <c:pt idx="2">
                  <c:v>43891</c:v>
                </c:pt>
                <c:pt idx="3">
                  <c:v>43922</c:v>
                </c:pt>
                <c:pt idx="4">
                  <c:v>43972</c:v>
                </c:pt>
                <c:pt idx="5">
                  <c:v>44013</c:v>
                </c:pt>
                <c:pt idx="6">
                  <c:v>44075</c:v>
                </c:pt>
                <c:pt idx="7">
                  <c:v>44075</c:v>
                </c:pt>
                <c:pt idx="8">
                  <c:v>44075</c:v>
                </c:pt>
                <c:pt idx="9">
                  <c:v>44075</c:v>
                </c:pt>
                <c:pt idx="10">
                  <c:v>44075</c:v>
                </c:pt>
                <c:pt idx="11">
                  <c:v>44075</c:v>
                </c:pt>
                <c:pt idx="12">
                  <c:v>44136</c:v>
                </c:pt>
                <c:pt idx="13">
                  <c:v>44211</c:v>
                </c:pt>
                <c:pt idx="14">
                  <c:v>44211</c:v>
                </c:pt>
                <c:pt idx="15">
                  <c:v>44211</c:v>
                </c:pt>
                <c:pt idx="16">
                  <c:v>44228</c:v>
                </c:pt>
                <c:pt idx="17">
                  <c:v>44242</c:v>
                </c:pt>
                <c:pt idx="18">
                  <c:v>44270</c:v>
                </c:pt>
                <c:pt idx="19">
                  <c:v>44287</c:v>
                </c:pt>
                <c:pt idx="20">
                  <c:v>44301</c:v>
                </c:pt>
                <c:pt idx="21">
                  <c:v>44439</c:v>
                </c:pt>
                <c:pt idx="22">
                  <c:v>44440</c:v>
                </c:pt>
                <c:pt idx="23">
                  <c:v>44440</c:v>
                </c:pt>
                <c:pt idx="24">
                  <c:v>44440</c:v>
                </c:pt>
                <c:pt idx="25">
                  <c:v>44440</c:v>
                </c:pt>
                <c:pt idx="26">
                  <c:v>44501</c:v>
                </c:pt>
                <c:pt idx="27">
                  <c:v>44576</c:v>
                </c:pt>
                <c:pt idx="28">
                  <c:v>44621</c:v>
                </c:pt>
                <c:pt idx="29">
                  <c:v>44652</c:v>
                </c:pt>
                <c:pt idx="30">
                  <c:v>44666</c:v>
                </c:pt>
                <c:pt idx="31">
                  <c:v>44804</c:v>
                </c:pt>
                <c:pt idx="32">
                  <c:v>44805</c:v>
                </c:pt>
                <c:pt idx="33">
                  <c:v>44805</c:v>
                </c:pt>
                <c:pt idx="34">
                  <c:v>44805</c:v>
                </c:pt>
                <c:pt idx="35">
                  <c:v>44805</c:v>
                </c:pt>
                <c:pt idx="36">
                  <c:v>44866</c:v>
                </c:pt>
                <c:pt idx="37">
                  <c:v>44941</c:v>
                </c:pt>
                <c:pt idx="38">
                  <c:v>44986</c:v>
                </c:pt>
                <c:pt idx="39">
                  <c:v>45017</c:v>
                </c:pt>
                <c:pt idx="40">
                  <c:v>45031</c:v>
                </c:pt>
                <c:pt idx="41">
                  <c:v>45169</c:v>
                </c:pt>
                <c:pt idx="42">
                  <c:v>45170</c:v>
                </c:pt>
                <c:pt idx="43">
                  <c:v>45170</c:v>
                </c:pt>
                <c:pt idx="44">
                  <c:v>45170</c:v>
                </c:pt>
                <c:pt idx="45">
                  <c:v>45170</c:v>
                </c:pt>
                <c:pt idx="46">
                  <c:v>45231</c:v>
                </c:pt>
                <c:pt idx="47">
                  <c:v>45261</c:v>
                </c:pt>
              </c:numCache>
            </c:numRef>
          </c:cat>
          <c:val>
            <c:numRef>
              <c:f>'Time sorted cash flow'!$E$2:$E$49</c:f>
              <c:numCache>
                <c:formatCode>"£"#,##0;[Red]\-"£"#,##0</c:formatCode>
                <c:ptCount val="48"/>
                <c:pt idx="0">
                  <c:v>9265</c:v>
                </c:pt>
                <c:pt idx="1">
                  <c:v>8992</c:v>
                </c:pt>
                <c:pt idx="2">
                  <c:v>12002</c:v>
                </c:pt>
                <c:pt idx="3">
                  <c:v>11577</c:v>
                </c:pt>
                <c:pt idx="4">
                  <c:v>11131</c:v>
                </c:pt>
                <c:pt idx="5">
                  <c:v>3631</c:v>
                </c:pt>
                <c:pt idx="6">
                  <c:v>3231</c:v>
                </c:pt>
                <c:pt idx="7">
                  <c:v>3266</c:v>
                </c:pt>
                <c:pt idx="8">
                  <c:v>2133</c:v>
                </c:pt>
                <c:pt idx="9">
                  <c:v>1882</c:v>
                </c:pt>
                <c:pt idx="10">
                  <c:v>1932</c:v>
                </c:pt>
                <c:pt idx="11">
                  <c:v>1678</c:v>
                </c:pt>
                <c:pt idx="12">
                  <c:v>928</c:v>
                </c:pt>
                <c:pt idx="13">
                  <c:v>655</c:v>
                </c:pt>
                <c:pt idx="14">
                  <c:v>7405</c:v>
                </c:pt>
                <c:pt idx="15">
                  <c:v>7405</c:v>
                </c:pt>
                <c:pt idx="16">
                  <c:v>3155</c:v>
                </c:pt>
                <c:pt idx="17">
                  <c:v>6905</c:v>
                </c:pt>
                <c:pt idx="18">
                  <c:v>2655</c:v>
                </c:pt>
                <c:pt idx="19">
                  <c:v>2655</c:v>
                </c:pt>
                <c:pt idx="20">
                  <c:v>1655</c:v>
                </c:pt>
                <c:pt idx="21">
                  <c:v>4215</c:v>
                </c:pt>
                <c:pt idx="22">
                  <c:v>4476</c:v>
                </c:pt>
                <c:pt idx="23">
                  <c:v>4076</c:v>
                </c:pt>
                <c:pt idx="24">
                  <c:v>2943</c:v>
                </c:pt>
                <c:pt idx="25">
                  <c:v>2243</c:v>
                </c:pt>
                <c:pt idx="26">
                  <c:v>1493</c:v>
                </c:pt>
                <c:pt idx="27">
                  <c:v>1220</c:v>
                </c:pt>
                <c:pt idx="28">
                  <c:v>4970</c:v>
                </c:pt>
                <c:pt idx="29">
                  <c:v>4970</c:v>
                </c:pt>
                <c:pt idx="30">
                  <c:v>3970</c:v>
                </c:pt>
                <c:pt idx="31">
                  <c:v>6530</c:v>
                </c:pt>
                <c:pt idx="32">
                  <c:v>6791</c:v>
                </c:pt>
                <c:pt idx="33">
                  <c:v>6391</c:v>
                </c:pt>
                <c:pt idx="34">
                  <c:v>5258</c:v>
                </c:pt>
                <c:pt idx="35">
                  <c:v>4558</c:v>
                </c:pt>
                <c:pt idx="36">
                  <c:v>3808</c:v>
                </c:pt>
                <c:pt idx="37">
                  <c:v>3535</c:v>
                </c:pt>
                <c:pt idx="38">
                  <c:v>7285</c:v>
                </c:pt>
                <c:pt idx="39">
                  <c:v>7285</c:v>
                </c:pt>
                <c:pt idx="40">
                  <c:v>6285</c:v>
                </c:pt>
                <c:pt idx="41">
                  <c:v>8845</c:v>
                </c:pt>
                <c:pt idx="42">
                  <c:v>9106</c:v>
                </c:pt>
                <c:pt idx="43">
                  <c:v>8706</c:v>
                </c:pt>
                <c:pt idx="44">
                  <c:v>7573</c:v>
                </c:pt>
                <c:pt idx="45">
                  <c:v>6873</c:v>
                </c:pt>
                <c:pt idx="46">
                  <c:v>6123</c:v>
                </c:pt>
                <c:pt idx="47">
                  <c:v>6123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3E-440A-89DE-B0A8BCD41CBA}"/>
            </c:ext>
          </c:extLst>
        </c:ser>
        <c:axId val="96697728"/>
        <c:axId val="96838784"/>
      </c:areaChart>
      <c:dateAx>
        <c:axId val="96697728"/>
        <c:scaling>
          <c:orientation val="minMax"/>
        </c:scaling>
        <c:axPos val="b"/>
        <c:numFmt formatCode="dd\-mmm\-yy" sourceLinked="1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8784"/>
        <c:crossesAt val="0"/>
        <c:auto val="1"/>
        <c:lblOffset val="100"/>
        <c:baseTimeUnit val="days"/>
      </c:dateAx>
      <c:valAx>
        <c:axId val="96838784"/>
        <c:scaling>
          <c:orientation val="minMax"/>
          <c:min val="-2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;[Red]\-&quot;£&quot;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697728"/>
        <c:crosses val="autoZero"/>
        <c:crossBetween val="midCat"/>
        <c:majorUnit val="1000"/>
      </c:valAx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4</xdr:row>
      <xdr:rowOff>158750</xdr:rowOff>
    </xdr:from>
    <xdr:to>
      <xdr:col>16</xdr:col>
      <xdr:colOff>552450</xdr:colOff>
      <xdr:row>22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C828F9E-AD17-41C0-980E-998FC5B0C6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A41" sqref="A41"/>
    </sheetView>
  </sheetViews>
  <sheetFormatPr defaultRowHeight="14.5"/>
  <cols>
    <col min="1" max="1" width="17.36328125" customWidth="1"/>
    <col min="2" max="2" width="10.54296875" bestFit="1" customWidth="1"/>
    <col min="3" max="3" width="10.6328125" bestFit="1" customWidth="1"/>
  </cols>
  <sheetData>
    <row r="1" spans="1:3" s="4" customFormat="1">
      <c r="A1" s="4" t="s">
        <v>15</v>
      </c>
      <c r="B1" s="4" t="s">
        <v>10</v>
      </c>
      <c r="C1" s="5" t="s">
        <v>11</v>
      </c>
    </row>
    <row r="2" spans="1:3">
      <c r="A2" s="1" t="s">
        <v>0</v>
      </c>
      <c r="B2" s="2">
        <v>44136</v>
      </c>
      <c r="C2" s="3">
        <v>-750</v>
      </c>
    </row>
    <row r="3" spans="1:3">
      <c r="A3" s="1" t="s">
        <v>0</v>
      </c>
      <c r="B3" s="2">
        <v>44501</v>
      </c>
      <c r="C3" s="3">
        <v>-750</v>
      </c>
    </row>
    <row r="4" spans="1:3">
      <c r="A4" s="1" t="s">
        <v>0</v>
      </c>
      <c r="B4" s="2">
        <v>44866</v>
      </c>
      <c r="C4" s="3">
        <v>-750</v>
      </c>
    </row>
    <row r="5" spans="1:3">
      <c r="A5" s="1" t="s">
        <v>0</v>
      </c>
      <c r="B5" s="2">
        <v>45231</v>
      </c>
      <c r="C5" s="3">
        <v>-750</v>
      </c>
    </row>
    <row r="6" spans="1:3">
      <c r="A6" s="1" t="s">
        <v>1</v>
      </c>
      <c r="B6" s="2">
        <v>44075</v>
      </c>
      <c r="C6" s="3">
        <v>-1133</v>
      </c>
    </row>
    <row r="7" spans="1:3">
      <c r="A7" s="1" t="s">
        <v>1</v>
      </c>
      <c r="B7" s="2">
        <v>44440</v>
      </c>
      <c r="C7" s="3">
        <v>-1133</v>
      </c>
    </row>
    <row r="8" spans="1:3">
      <c r="A8" s="1" t="s">
        <v>1</v>
      </c>
      <c r="B8" s="2">
        <v>44805</v>
      </c>
      <c r="C8" s="3">
        <v>-1133</v>
      </c>
    </row>
    <row r="9" spans="1:3">
      <c r="A9" s="1" t="s">
        <v>1</v>
      </c>
      <c r="B9" s="2">
        <v>45170</v>
      </c>
      <c r="C9" s="3">
        <v>-1133</v>
      </c>
    </row>
    <row r="10" spans="1:3">
      <c r="A10" s="1" t="s">
        <v>2</v>
      </c>
      <c r="B10" s="2">
        <v>44075</v>
      </c>
      <c r="C10" s="3">
        <v>-700</v>
      </c>
    </row>
    <row r="11" spans="1:3">
      <c r="A11" s="1" t="s">
        <v>2</v>
      </c>
      <c r="B11" s="2">
        <v>44440</v>
      </c>
      <c r="C11" s="3">
        <v>-700</v>
      </c>
    </row>
    <row r="12" spans="1:3">
      <c r="A12" s="1" t="s">
        <v>2</v>
      </c>
      <c r="B12" s="2">
        <v>44805</v>
      </c>
      <c r="C12" s="3">
        <v>-700</v>
      </c>
    </row>
    <row r="13" spans="1:3">
      <c r="A13" s="1" t="s">
        <v>2</v>
      </c>
      <c r="B13" s="2">
        <v>45170</v>
      </c>
      <c r="C13" s="3">
        <v>-700</v>
      </c>
    </row>
    <row r="14" spans="1:3">
      <c r="A14" t="s">
        <v>3</v>
      </c>
      <c r="B14" s="2">
        <v>44136</v>
      </c>
      <c r="C14" s="3">
        <v>-283</v>
      </c>
    </row>
    <row r="15" spans="1:3">
      <c r="A15" t="s">
        <v>3</v>
      </c>
      <c r="B15" s="2">
        <v>44501</v>
      </c>
      <c r="C15" s="3">
        <v>-283</v>
      </c>
    </row>
    <row r="16" spans="1:3">
      <c r="A16" t="s">
        <v>3</v>
      </c>
      <c r="B16" s="2">
        <v>44866</v>
      </c>
      <c r="C16" s="3">
        <v>-283</v>
      </c>
    </row>
    <row r="17" spans="1:3">
      <c r="A17" t="s">
        <v>3</v>
      </c>
      <c r="B17" s="2">
        <v>45231</v>
      </c>
      <c r="C17" s="3">
        <v>-283</v>
      </c>
    </row>
    <row r="18" spans="1:3">
      <c r="A18" t="s">
        <v>4</v>
      </c>
      <c r="B18" s="2">
        <v>43831</v>
      </c>
      <c r="C18" s="3">
        <v>9265</v>
      </c>
    </row>
    <row r="19" spans="1:3">
      <c r="A19" t="s">
        <v>5</v>
      </c>
      <c r="B19" s="2">
        <v>43891</v>
      </c>
      <c r="C19" s="3">
        <v>3225</v>
      </c>
    </row>
    <row r="20" spans="1:3">
      <c r="A20" t="s">
        <v>5</v>
      </c>
      <c r="B20" s="2">
        <v>44242</v>
      </c>
      <c r="C20" s="3">
        <v>3750</v>
      </c>
    </row>
    <row r="21" spans="1:3">
      <c r="A21" t="s">
        <v>5</v>
      </c>
      <c r="B21" s="2">
        <v>44621</v>
      </c>
      <c r="C21" s="3">
        <v>3750</v>
      </c>
    </row>
    <row r="22" spans="1:3">
      <c r="A22" t="s">
        <v>5</v>
      </c>
      <c r="B22" s="2">
        <v>44986</v>
      </c>
      <c r="C22" s="3">
        <v>3750</v>
      </c>
    </row>
    <row r="23" spans="1:3">
      <c r="A23" t="s">
        <v>6</v>
      </c>
      <c r="B23" s="2">
        <v>44075</v>
      </c>
      <c r="C23" s="3">
        <v>50</v>
      </c>
    </row>
    <row r="24" spans="1:3">
      <c r="A24" t="s">
        <v>6</v>
      </c>
      <c r="B24" s="2">
        <v>44440</v>
      </c>
      <c r="C24" s="3">
        <v>2560</v>
      </c>
    </row>
    <row r="25" spans="1:3">
      <c r="A25" t="s">
        <v>6</v>
      </c>
      <c r="B25" s="2">
        <v>44805</v>
      </c>
      <c r="C25" s="3">
        <v>2560</v>
      </c>
    </row>
    <row r="26" spans="1:3">
      <c r="A26" t="s">
        <v>6</v>
      </c>
      <c r="B26" s="2">
        <v>45170</v>
      </c>
      <c r="C26" s="3">
        <v>2560</v>
      </c>
    </row>
    <row r="27" spans="1:3">
      <c r="A27" t="s">
        <v>17</v>
      </c>
      <c r="B27" s="2">
        <v>44075</v>
      </c>
      <c r="C27" s="3">
        <v>35</v>
      </c>
    </row>
    <row r="28" spans="1:3">
      <c r="A28" t="s">
        <v>17</v>
      </c>
      <c r="B28" s="2">
        <v>44440</v>
      </c>
      <c r="C28" s="3">
        <v>261</v>
      </c>
    </row>
    <row r="29" spans="1:3">
      <c r="A29" t="s">
        <v>17</v>
      </c>
      <c r="B29" s="2">
        <v>44805</v>
      </c>
      <c r="C29" s="3">
        <v>261</v>
      </c>
    </row>
    <row r="30" spans="1:3">
      <c r="A30" t="s">
        <v>17</v>
      </c>
      <c r="B30" s="2">
        <v>45170</v>
      </c>
      <c r="C30" s="3">
        <v>261</v>
      </c>
    </row>
    <row r="31" spans="1:3">
      <c r="A31" t="s">
        <v>7</v>
      </c>
      <c r="B31" s="2">
        <v>44075</v>
      </c>
      <c r="C31" s="3">
        <v>-100</v>
      </c>
    </row>
    <row r="32" spans="1:3">
      <c r="A32" t="s">
        <v>7</v>
      </c>
      <c r="B32" s="2">
        <v>44440</v>
      </c>
      <c r="C32" s="3">
        <v>-400</v>
      </c>
    </row>
    <row r="33" spans="1:3">
      <c r="A33" t="s">
        <v>7</v>
      </c>
      <c r="B33" s="2">
        <v>44805</v>
      </c>
      <c r="C33" s="3">
        <v>-400</v>
      </c>
    </row>
    <row r="34" spans="1:3">
      <c r="A34" t="s">
        <v>7</v>
      </c>
      <c r="B34" s="2">
        <v>45170</v>
      </c>
      <c r="C34" s="3">
        <v>-400</v>
      </c>
    </row>
    <row r="35" spans="1:3">
      <c r="A35" t="s">
        <v>8</v>
      </c>
      <c r="B35" s="2">
        <v>44075</v>
      </c>
      <c r="C35" s="3">
        <v>-7751</v>
      </c>
    </row>
    <row r="36" spans="1:3">
      <c r="A36" t="s">
        <v>8</v>
      </c>
      <c r="B36" s="2">
        <v>44440</v>
      </c>
      <c r="C36" s="3">
        <v>-1000</v>
      </c>
    </row>
    <row r="37" spans="1:3">
      <c r="A37" t="s">
        <v>8</v>
      </c>
      <c r="B37" s="2">
        <v>44805</v>
      </c>
      <c r="C37" s="3">
        <v>-1000</v>
      </c>
    </row>
    <row r="38" spans="1:3">
      <c r="A38" t="s">
        <v>8</v>
      </c>
      <c r="B38" s="2">
        <v>45170</v>
      </c>
      <c r="C38" s="3">
        <v>-1000</v>
      </c>
    </row>
    <row r="39" spans="1:3">
      <c r="A39" t="s">
        <v>12</v>
      </c>
      <c r="B39" s="2">
        <v>44270</v>
      </c>
      <c r="C39" s="3">
        <v>-8500</v>
      </c>
    </row>
    <row r="40" spans="1:3">
      <c r="A40" t="s">
        <v>13</v>
      </c>
      <c r="B40" s="2">
        <v>45261</v>
      </c>
      <c r="C40" s="3">
        <v>0</v>
      </c>
    </row>
    <row r="41" spans="1:3">
      <c r="A41" t="s">
        <v>14</v>
      </c>
      <c r="B41" s="2">
        <v>44242</v>
      </c>
      <c r="C41" s="3">
        <v>3750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9"/>
  <sheetViews>
    <sheetView tabSelected="1" topLeftCell="B1" zoomScale="106" zoomScaleNormal="106" workbookViewId="0">
      <selection activeCell="D7" sqref="D7"/>
    </sheetView>
  </sheetViews>
  <sheetFormatPr defaultRowHeight="14.5"/>
  <cols>
    <col min="1" max="1" width="17.36328125" customWidth="1"/>
    <col min="2" max="2" width="10.54296875" bestFit="1" customWidth="1"/>
    <col min="3" max="3" width="9.6328125" style="6" bestFit="1" customWidth="1"/>
    <col min="4" max="4" width="9.6328125" style="6" customWidth="1"/>
    <col min="5" max="5" width="12" style="12" customWidth="1"/>
    <col min="6" max="6" width="9.7265625" bestFit="1" customWidth="1"/>
    <col min="7" max="7" width="11.7265625" customWidth="1"/>
    <col min="10" max="10" width="11.54296875" customWidth="1"/>
    <col min="11" max="11" width="4.1796875" customWidth="1"/>
    <col min="12" max="12" width="7.90625" customWidth="1"/>
    <col min="13" max="13" width="6.90625" customWidth="1"/>
  </cols>
  <sheetData>
    <row r="1" spans="1:17" s="4" customFormat="1">
      <c r="A1" s="4" t="s">
        <v>9</v>
      </c>
      <c r="B1" s="4" t="s">
        <v>10</v>
      </c>
      <c r="C1" s="7" t="s">
        <v>18</v>
      </c>
      <c r="D1" s="7" t="s">
        <v>19</v>
      </c>
      <c r="E1" s="11" t="s">
        <v>16</v>
      </c>
      <c r="F1" s="23">
        <v>1850</v>
      </c>
      <c r="G1" s="4" t="s">
        <v>57</v>
      </c>
      <c r="H1" s="21"/>
      <c r="J1" s="15" t="s">
        <v>62</v>
      </c>
      <c r="K1" s="18">
        <v>7.5</v>
      </c>
      <c r="L1" s="15" t="s">
        <v>63</v>
      </c>
      <c r="M1" s="18">
        <v>500</v>
      </c>
      <c r="N1" s="4" t="s">
        <v>64</v>
      </c>
      <c r="O1" s="24">
        <v>900</v>
      </c>
      <c r="P1" s="31" t="s">
        <v>71</v>
      </c>
      <c r="Q1" s="33">
        <v>0</v>
      </c>
    </row>
    <row r="2" spans="1:17">
      <c r="A2" t="s">
        <v>4</v>
      </c>
      <c r="B2" s="2">
        <v>43831</v>
      </c>
      <c r="C2" s="30">
        <v>9265</v>
      </c>
      <c r="D2" s="30"/>
      <c r="E2" s="12">
        <f>C2</f>
        <v>9265</v>
      </c>
      <c r="F2" s="25" t="str">
        <f t="shared" ref="F2:F26" si="0">IF(E2=$M$4,B2,"")</f>
        <v/>
      </c>
      <c r="G2" s="15" t="s">
        <v>67</v>
      </c>
      <c r="H2" s="22"/>
      <c r="J2" s="16" t="s">
        <v>58</v>
      </c>
      <c r="K2" s="29">
        <v>128</v>
      </c>
      <c r="L2" s="4" t="s">
        <v>66</v>
      </c>
      <c r="M2" s="19">
        <v>20</v>
      </c>
      <c r="N2" s="17" t="s">
        <v>65</v>
      </c>
      <c r="O2" s="20">
        <f>K1*O1</f>
        <v>6750</v>
      </c>
      <c r="P2" s="32"/>
      <c r="Q2" s="33"/>
    </row>
    <row r="3" spans="1:17">
      <c r="A3" t="s">
        <v>3</v>
      </c>
      <c r="B3" s="2">
        <v>43845</v>
      </c>
      <c r="C3" s="30"/>
      <c r="D3" s="30">
        <v>-273</v>
      </c>
      <c r="E3" s="14">
        <f t="shared" ref="E3:E49" si="1">E2+C3+D3</f>
        <v>8992</v>
      </c>
      <c r="F3" s="25" t="str">
        <f t="shared" si="0"/>
        <v/>
      </c>
      <c r="G3" s="15" t="s">
        <v>68</v>
      </c>
      <c r="H3" s="22">
        <f>IF(H1-H2&lt;2000,H1-H2,2000)</f>
        <v>0</v>
      </c>
      <c r="O3" s="28">
        <v>500</v>
      </c>
    </row>
    <row r="4" spans="1:17">
      <c r="A4" t="s">
        <v>5</v>
      </c>
      <c r="B4" s="2">
        <v>43891</v>
      </c>
      <c r="C4" s="30">
        <f>3225-215</f>
        <v>3010</v>
      </c>
      <c r="D4" s="30"/>
      <c r="E4" s="12">
        <f t="shared" si="1"/>
        <v>12002</v>
      </c>
      <c r="F4" s="25" t="str">
        <f t="shared" si="0"/>
        <v/>
      </c>
      <c r="G4" s="15" t="s">
        <v>69</v>
      </c>
      <c r="H4" s="21">
        <f>H1-H2-H3</f>
        <v>0</v>
      </c>
      <c r="J4" s="17" t="s">
        <v>70</v>
      </c>
      <c r="L4" s="27">
        <f>MIN(F2:F54)</f>
        <v>44211</v>
      </c>
      <c r="M4" s="26">
        <f>MIN(E:E)</f>
        <v>655</v>
      </c>
    </row>
    <row r="5" spans="1:17">
      <c r="A5" t="s">
        <v>49</v>
      </c>
      <c r="B5" s="2">
        <v>43922</v>
      </c>
      <c r="C5" s="30"/>
      <c r="D5" s="30">
        <v>-425</v>
      </c>
      <c r="E5" s="12">
        <f t="shared" si="1"/>
        <v>11577</v>
      </c>
      <c r="F5" s="25" t="str">
        <f t="shared" si="0"/>
        <v/>
      </c>
    </row>
    <row r="6" spans="1:17">
      <c r="A6" t="s">
        <v>2</v>
      </c>
      <c r="B6" s="2">
        <v>43972</v>
      </c>
      <c r="C6" s="30"/>
      <c r="D6" s="30">
        <v>-446</v>
      </c>
      <c r="E6" s="13">
        <f t="shared" si="1"/>
        <v>11131</v>
      </c>
      <c r="F6" s="25" t="str">
        <f t="shared" si="0"/>
        <v/>
      </c>
    </row>
    <row r="7" spans="1:17">
      <c r="A7" t="s">
        <v>61</v>
      </c>
      <c r="B7" s="2">
        <v>44013</v>
      </c>
      <c r="C7" s="30"/>
      <c r="D7" s="30">
        <v>-7500</v>
      </c>
      <c r="E7" s="14">
        <f t="shared" si="1"/>
        <v>3631</v>
      </c>
      <c r="F7" s="25" t="str">
        <f t="shared" si="0"/>
        <v/>
      </c>
    </row>
    <row r="8" spans="1:17">
      <c r="A8" s="1" t="s">
        <v>7</v>
      </c>
      <c r="B8" s="2">
        <v>44075</v>
      </c>
      <c r="C8" s="30"/>
      <c r="D8" s="30">
        <v>-400</v>
      </c>
      <c r="E8" s="12">
        <f t="shared" si="1"/>
        <v>3231</v>
      </c>
      <c r="F8" s="25" t="str">
        <f t="shared" si="0"/>
        <v/>
      </c>
    </row>
    <row r="9" spans="1:17">
      <c r="A9" t="s">
        <v>17</v>
      </c>
      <c r="B9" s="2">
        <v>44075</v>
      </c>
      <c r="C9" s="30">
        <v>35</v>
      </c>
      <c r="D9" s="30"/>
      <c r="E9" s="12">
        <f t="shared" si="1"/>
        <v>3266</v>
      </c>
      <c r="F9" s="25" t="str">
        <f t="shared" si="0"/>
        <v/>
      </c>
    </row>
    <row r="10" spans="1:17">
      <c r="A10" s="1" t="s">
        <v>1</v>
      </c>
      <c r="B10" s="2">
        <v>44075</v>
      </c>
      <c r="C10" s="30"/>
      <c r="D10" s="30">
        <v>-1133</v>
      </c>
      <c r="E10" s="12">
        <f t="shared" si="1"/>
        <v>2133</v>
      </c>
      <c r="F10" s="25" t="str">
        <f t="shared" si="0"/>
        <v/>
      </c>
    </row>
    <row r="11" spans="1:17">
      <c r="A11" s="1" t="s">
        <v>8</v>
      </c>
      <c r="B11" s="2">
        <v>44075</v>
      </c>
      <c r="C11" s="30"/>
      <c r="D11" s="30">
        <f>-8176-$D$5-$D$7</f>
        <v>-251</v>
      </c>
      <c r="E11" s="12">
        <f t="shared" si="1"/>
        <v>1882</v>
      </c>
      <c r="F11" s="25" t="str">
        <f t="shared" si="0"/>
        <v/>
      </c>
    </row>
    <row r="12" spans="1:17">
      <c r="A12" t="s">
        <v>6</v>
      </c>
      <c r="B12" s="2">
        <v>44075</v>
      </c>
      <c r="C12" s="30">
        <v>50</v>
      </c>
      <c r="D12" s="30"/>
      <c r="E12" s="12">
        <f t="shared" si="1"/>
        <v>1932</v>
      </c>
      <c r="F12" s="25" t="str">
        <f t="shared" si="0"/>
        <v/>
      </c>
    </row>
    <row r="13" spans="1:17">
      <c r="A13" t="s">
        <v>2</v>
      </c>
      <c r="B13" s="2">
        <v>44075</v>
      </c>
      <c r="C13" s="30"/>
      <c r="D13" s="30">
        <f>-700-$D$6</f>
        <v>-254</v>
      </c>
      <c r="E13" s="12">
        <f t="shared" si="1"/>
        <v>1678</v>
      </c>
      <c r="F13" s="25" t="str">
        <f t="shared" si="0"/>
        <v/>
      </c>
    </row>
    <row r="14" spans="1:17">
      <c r="A14" t="s">
        <v>0</v>
      </c>
      <c r="B14" s="2">
        <v>44136</v>
      </c>
      <c r="C14" s="30"/>
      <c r="D14" s="30">
        <v>-750</v>
      </c>
      <c r="E14" s="12">
        <f t="shared" si="1"/>
        <v>928</v>
      </c>
      <c r="F14" s="25" t="str">
        <f t="shared" si="0"/>
        <v/>
      </c>
    </row>
    <row r="15" spans="1:17">
      <c r="A15" t="s">
        <v>3</v>
      </c>
      <c r="B15" s="2">
        <v>44211</v>
      </c>
      <c r="C15" s="30"/>
      <c r="D15" s="30">
        <v>-273</v>
      </c>
      <c r="E15" s="12">
        <f t="shared" si="1"/>
        <v>655</v>
      </c>
      <c r="F15" s="25">
        <f t="shared" si="0"/>
        <v>44211</v>
      </c>
    </row>
    <row r="16" spans="1:17">
      <c r="A16" s="1" t="s">
        <v>14</v>
      </c>
      <c r="B16" s="2">
        <v>44211</v>
      </c>
      <c r="C16" s="30">
        <f>$O$2</f>
        <v>6750</v>
      </c>
      <c r="D16" s="30"/>
      <c r="E16" s="12">
        <f t="shared" si="1"/>
        <v>7405</v>
      </c>
      <c r="F16" s="25" t="str">
        <f t="shared" si="0"/>
        <v/>
      </c>
    </row>
    <row r="17" spans="1:6">
      <c r="A17" t="s">
        <v>53</v>
      </c>
      <c r="B17" s="2">
        <v>44211</v>
      </c>
      <c r="C17" s="30">
        <f>$H$1</f>
        <v>0</v>
      </c>
      <c r="D17" s="30"/>
      <c r="E17" s="12">
        <f t="shared" si="1"/>
        <v>7405</v>
      </c>
      <c r="F17" s="25" t="str">
        <f t="shared" si="0"/>
        <v/>
      </c>
    </row>
    <row r="18" spans="1:6">
      <c r="A18" s="1" t="s">
        <v>59</v>
      </c>
      <c r="B18" s="2">
        <v>44228</v>
      </c>
      <c r="C18" s="30"/>
      <c r="D18" s="30">
        <f>-8500/2</f>
        <v>-4250</v>
      </c>
      <c r="E18" s="12">
        <f t="shared" si="1"/>
        <v>3155</v>
      </c>
      <c r="F18" s="25" t="str">
        <f t="shared" si="0"/>
        <v/>
      </c>
    </row>
    <row r="19" spans="1:6">
      <c r="A19" s="1" t="s">
        <v>5</v>
      </c>
      <c r="B19" s="2">
        <v>44242</v>
      </c>
      <c r="C19" s="30">
        <f>$K$1*$M$1</f>
        <v>3750</v>
      </c>
      <c r="D19" s="30"/>
      <c r="E19" s="12">
        <f t="shared" si="1"/>
        <v>6905</v>
      </c>
      <c r="F19" s="25" t="str">
        <f t="shared" si="0"/>
        <v/>
      </c>
    </row>
    <row r="20" spans="1:6">
      <c r="A20" s="1" t="s">
        <v>60</v>
      </c>
      <c r="B20" s="2">
        <v>44270</v>
      </c>
      <c r="C20" s="30"/>
      <c r="D20" s="30">
        <f>-8500-$D$18</f>
        <v>-4250</v>
      </c>
      <c r="E20" s="12">
        <f t="shared" si="1"/>
        <v>2655</v>
      </c>
      <c r="F20" s="25" t="str">
        <f t="shared" si="0"/>
        <v/>
      </c>
    </row>
    <row r="21" spans="1:6">
      <c r="A21" s="1" t="s">
        <v>54</v>
      </c>
      <c r="B21" s="2">
        <v>44287</v>
      </c>
      <c r="C21" s="30"/>
      <c r="D21" s="30">
        <f>-$H$2</f>
        <v>0</v>
      </c>
      <c r="E21" s="12">
        <f t="shared" si="1"/>
        <v>2655</v>
      </c>
      <c r="F21" s="25" t="str">
        <f t="shared" si="0"/>
        <v/>
      </c>
    </row>
    <row r="22" spans="1:6">
      <c r="A22" s="1" t="s">
        <v>8</v>
      </c>
      <c r="B22" s="2">
        <v>44301</v>
      </c>
      <c r="C22" s="30"/>
      <c r="D22" s="30">
        <v>-1000</v>
      </c>
      <c r="E22" s="12">
        <f t="shared" si="1"/>
        <v>1655</v>
      </c>
      <c r="F22" s="25" t="str">
        <f t="shared" si="0"/>
        <v/>
      </c>
    </row>
    <row r="23" spans="1:6">
      <c r="A23" t="s">
        <v>6</v>
      </c>
      <c r="B23" s="2">
        <v>44439</v>
      </c>
      <c r="C23" s="30">
        <f>$M$2*K2</f>
        <v>2560</v>
      </c>
      <c r="D23" s="30"/>
      <c r="E23" s="12">
        <f t="shared" si="1"/>
        <v>4215</v>
      </c>
      <c r="F23" s="25" t="str">
        <f t="shared" si="0"/>
        <v/>
      </c>
    </row>
    <row r="24" spans="1:6">
      <c r="A24" t="s">
        <v>17</v>
      </c>
      <c r="B24" s="2">
        <v>44440</v>
      </c>
      <c r="C24" s="30">
        <v>261</v>
      </c>
      <c r="D24" s="30"/>
      <c r="E24" s="12">
        <f t="shared" si="1"/>
        <v>4476</v>
      </c>
      <c r="F24" s="25" t="str">
        <f t="shared" si="0"/>
        <v/>
      </c>
    </row>
    <row r="25" spans="1:6">
      <c r="A25" s="1" t="s">
        <v>7</v>
      </c>
      <c r="B25" s="2">
        <v>44440</v>
      </c>
      <c r="C25" s="30"/>
      <c r="D25" s="30">
        <v>-400</v>
      </c>
      <c r="E25" s="12">
        <f t="shared" si="1"/>
        <v>4076</v>
      </c>
      <c r="F25" s="25" t="str">
        <f t="shared" si="0"/>
        <v/>
      </c>
    </row>
    <row r="26" spans="1:6">
      <c r="A26" s="1" t="s">
        <v>1</v>
      </c>
      <c r="B26" s="2">
        <v>44440</v>
      </c>
      <c r="C26" s="30"/>
      <c r="D26" s="30">
        <v>-1133</v>
      </c>
      <c r="E26" s="12">
        <f t="shared" si="1"/>
        <v>2943</v>
      </c>
      <c r="F26" s="25" t="str">
        <f t="shared" si="0"/>
        <v/>
      </c>
    </row>
    <row r="27" spans="1:6">
      <c r="A27" t="s">
        <v>2</v>
      </c>
      <c r="B27" s="2">
        <v>44440</v>
      </c>
      <c r="C27" s="30"/>
      <c r="D27" s="30">
        <v>-700</v>
      </c>
      <c r="E27" s="12">
        <f t="shared" si="1"/>
        <v>2243</v>
      </c>
      <c r="F27" s="25" t="str">
        <f t="shared" ref="F27:F49" si="2">IF(E27=$M$4,B27,"")</f>
        <v/>
      </c>
    </row>
    <row r="28" spans="1:6">
      <c r="A28" t="s">
        <v>0</v>
      </c>
      <c r="B28" s="2">
        <v>44501</v>
      </c>
      <c r="C28" s="30"/>
      <c r="D28" s="30">
        <v>-750</v>
      </c>
      <c r="E28" s="12">
        <f t="shared" si="1"/>
        <v>1493</v>
      </c>
      <c r="F28" s="25" t="str">
        <f t="shared" si="2"/>
        <v/>
      </c>
    </row>
    <row r="29" spans="1:6">
      <c r="A29" t="s">
        <v>3</v>
      </c>
      <c r="B29" s="2">
        <v>44576</v>
      </c>
      <c r="C29" s="30"/>
      <c r="D29" s="30">
        <v>-273</v>
      </c>
      <c r="E29" s="12">
        <f t="shared" si="1"/>
        <v>1220</v>
      </c>
      <c r="F29" s="25" t="str">
        <f t="shared" si="2"/>
        <v/>
      </c>
    </row>
    <row r="30" spans="1:6">
      <c r="A30" t="s">
        <v>5</v>
      </c>
      <c r="B30" s="2">
        <v>44621</v>
      </c>
      <c r="C30" s="30">
        <f>$K$1*$M$1</f>
        <v>3750</v>
      </c>
      <c r="D30" s="30"/>
      <c r="E30" s="12">
        <f t="shared" si="1"/>
        <v>4970</v>
      </c>
      <c r="F30" s="25" t="str">
        <f t="shared" si="2"/>
        <v/>
      </c>
    </row>
    <row r="31" spans="1:6">
      <c r="A31" s="1" t="s">
        <v>55</v>
      </c>
      <c r="B31" s="2">
        <v>44652</v>
      </c>
      <c r="C31" s="30"/>
      <c r="D31" s="30">
        <f>-$H$3</f>
        <v>0</v>
      </c>
      <c r="E31" s="12">
        <f t="shared" si="1"/>
        <v>4970</v>
      </c>
      <c r="F31" s="25" t="str">
        <f t="shared" si="2"/>
        <v/>
      </c>
    </row>
    <row r="32" spans="1:6">
      <c r="A32" s="1" t="s">
        <v>8</v>
      </c>
      <c r="B32" s="2">
        <v>44666</v>
      </c>
      <c r="C32" s="30"/>
      <c r="D32" s="30">
        <v>-1000</v>
      </c>
      <c r="E32" s="12">
        <f t="shared" si="1"/>
        <v>3970</v>
      </c>
      <c r="F32" s="25" t="str">
        <f t="shared" si="2"/>
        <v/>
      </c>
    </row>
    <row r="33" spans="1:6">
      <c r="A33" s="1" t="s">
        <v>6</v>
      </c>
      <c r="B33" s="2">
        <v>44804</v>
      </c>
      <c r="C33" s="30">
        <f>$M$2*K2</f>
        <v>2560</v>
      </c>
      <c r="D33" s="30"/>
      <c r="E33" s="12">
        <f t="shared" si="1"/>
        <v>6530</v>
      </c>
      <c r="F33" s="25" t="str">
        <f t="shared" si="2"/>
        <v/>
      </c>
    </row>
    <row r="34" spans="1:6">
      <c r="A34" t="s">
        <v>17</v>
      </c>
      <c r="B34" s="2">
        <v>44805</v>
      </c>
      <c r="C34" s="30">
        <v>261</v>
      </c>
      <c r="D34" s="30"/>
      <c r="E34" s="12">
        <f t="shared" si="1"/>
        <v>6791</v>
      </c>
      <c r="F34" s="25" t="str">
        <f t="shared" si="2"/>
        <v/>
      </c>
    </row>
    <row r="35" spans="1:6">
      <c r="A35" t="s">
        <v>7</v>
      </c>
      <c r="B35" s="2">
        <v>44805</v>
      </c>
      <c r="C35" s="30">
        <v>-400</v>
      </c>
      <c r="D35" s="30"/>
      <c r="E35" s="12">
        <f t="shared" si="1"/>
        <v>6391</v>
      </c>
      <c r="F35" s="25" t="str">
        <f t="shared" si="2"/>
        <v/>
      </c>
    </row>
    <row r="36" spans="1:6">
      <c r="A36" t="s">
        <v>1</v>
      </c>
      <c r="B36" s="2">
        <v>44805</v>
      </c>
      <c r="C36" s="30"/>
      <c r="D36" s="30">
        <v>-1133</v>
      </c>
      <c r="E36" s="12">
        <f t="shared" si="1"/>
        <v>5258</v>
      </c>
      <c r="F36" s="25" t="str">
        <f t="shared" si="2"/>
        <v/>
      </c>
    </row>
    <row r="37" spans="1:6">
      <c r="A37" t="s">
        <v>2</v>
      </c>
      <c r="B37" s="2">
        <v>44805</v>
      </c>
      <c r="C37" s="30"/>
      <c r="D37" s="30">
        <v>-700</v>
      </c>
      <c r="E37" s="12">
        <f t="shared" si="1"/>
        <v>4558</v>
      </c>
      <c r="F37" s="25" t="str">
        <f t="shared" si="2"/>
        <v/>
      </c>
    </row>
    <row r="38" spans="1:6">
      <c r="A38" s="1" t="s">
        <v>0</v>
      </c>
      <c r="B38" s="2">
        <v>44866</v>
      </c>
      <c r="C38" s="30"/>
      <c r="D38" s="30">
        <v>-750</v>
      </c>
      <c r="E38" s="12">
        <f t="shared" si="1"/>
        <v>3808</v>
      </c>
      <c r="F38" s="25" t="str">
        <f t="shared" si="2"/>
        <v/>
      </c>
    </row>
    <row r="39" spans="1:6">
      <c r="A39" t="s">
        <v>3</v>
      </c>
      <c r="B39" s="2">
        <v>44941</v>
      </c>
      <c r="C39" s="30"/>
      <c r="D39" s="30">
        <v>-273</v>
      </c>
      <c r="E39" s="12">
        <f t="shared" si="1"/>
        <v>3535</v>
      </c>
      <c r="F39" s="25" t="str">
        <f t="shared" si="2"/>
        <v/>
      </c>
    </row>
    <row r="40" spans="1:6">
      <c r="A40" t="s">
        <v>5</v>
      </c>
      <c r="B40" s="2">
        <v>44986</v>
      </c>
      <c r="C40" s="30">
        <f>$K$1*$M$1</f>
        <v>3750</v>
      </c>
      <c r="D40" s="30"/>
      <c r="E40" s="12">
        <f t="shared" si="1"/>
        <v>7285</v>
      </c>
      <c r="F40" s="25" t="str">
        <f t="shared" si="2"/>
        <v/>
      </c>
    </row>
    <row r="41" spans="1:6">
      <c r="A41" s="1" t="s">
        <v>56</v>
      </c>
      <c r="B41" s="2">
        <v>45017</v>
      </c>
      <c r="C41" s="30"/>
      <c r="D41" s="30">
        <f>-H4</f>
        <v>0</v>
      </c>
      <c r="E41" s="12">
        <f t="shared" si="1"/>
        <v>7285</v>
      </c>
      <c r="F41" s="25" t="str">
        <f t="shared" si="2"/>
        <v/>
      </c>
    </row>
    <row r="42" spans="1:6">
      <c r="A42" t="s">
        <v>8</v>
      </c>
      <c r="B42" s="2">
        <v>45031</v>
      </c>
      <c r="C42" s="30"/>
      <c r="D42" s="30">
        <v>-1000</v>
      </c>
      <c r="E42" s="12">
        <f t="shared" si="1"/>
        <v>6285</v>
      </c>
      <c r="F42" s="25" t="str">
        <f t="shared" si="2"/>
        <v/>
      </c>
    </row>
    <row r="43" spans="1:6">
      <c r="A43" t="s">
        <v>6</v>
      </c>
      <c r="B43" s="2">
        <v>45169</v>
      </c>
      <c r="C43" s="30">
        <f>$M$2*128</f>
        <v>2560</v>
      </c>
      <c r="D43" s="30"/>
      <c r="E43" s="12">
        <f t="shared" si="1"/>
        <v>8845</v>
      </c>
      <c r="F43" s="25" t="str">
        <f t="shared" si="2"/>
        <v/>
      </c>
    </row>
    <row r="44" spans="1:6">
      <c r="A44" t="s">
        <v>17</v>
      </c>
      <c r="B44" s="2">
        <v>45170</v>
      </c>
      <c r="C44" s="30">
        <v>261</v>
      </c>
      <c r="D44" s="30"/>
      <c r="E44" s="12">
        <f t="shared" si="1"/>
        <v>9106</v>
      </c>
      <c r="F44" s="25" t="str">
        <f t="shared" si="2"/>
        <v/>
      </c>
    </row>
    <row r="45" spans="1:6">
      <c r="A45" t="s">
        <v>7</v>
      </c>
      <c r="B45" s="2">
        <v>45170</v>
      </c>
      <c r="C45" s="30"/>
      <c r="D45" s="30">
        <v>-400</v>
      </c>
      <c r="E45" s="12">
        <f t="shared" si="1"/>
        <v>8706</v>
      </c>
      <c r="F45" s="25" t="str">
        <f t="shared" si="2"/>
        <v/>
      </c>
    </row>
    <row r="46" spans="1:6">
      <c r="A46" t="s">
        <v>1</v>
      </c>
      <c r="B46" s="2">
        <v>45170</v>
      </c>
      <c r="C46" s="30"/>
      <c r="D46" s="30">
        <v>-1133</v>
      </c>
      <c r="E46" s="12">
        <f t="shared" si="1"/>
        <v>7573</v>
      </c>
      <c r="F46" s="25" t="str">
        <f t="shared" si="2"/>
        <v/>
      </c>
    </row>
    <row r="47" spans="1:6">
      <c r="A47" s="1" t="s">
        <v>2</v>
      </c>
      <c r="B47" s="2">
        <v>45170</v>
      </c>
      <c r="C47" s="30"/>
      <c r="D47" s="30">
        <v>-700</v>
      </c>
      <c r="E47" s="12">
        <f t="shared" si="1"/>
        <v>6873</v>
      </c>
      <c r="F47" s="25" t="str">
        <f t="shared" si="2"/>
        <v/>
      </c>
    </row>
    <row r="48" spans="1:6">
      <c r="A48" t="s">
        <v>0</v>
      </c>
      <c r="B48" s="2">
        <v>45231</v>
      </c>
      <c r="C48" s="30"/>
      <c r="D48" s="30">
        <v>-750</v>
      </c>
      <c r="E48" s="12">
        <f t="shared" si="1"/>
        <v>6123</v>
      </c>
      <c r="F48" s="25" t="str">
        <f t="shared" si="2"/>
        <v/>
      </c>
    </row>
    <row r="49" spans="1:6">
      <c r="A49" t="s">
        <v>13</v>
      </c>
      <c r="B49" s="2">
        <v>45261</v>
      </c>
      <c r="C49" s="30">
        <v>0</v>
      </c>
      <c r="D49" s="30"/>
      <c r="E49" s="12">
        <f t="shared" si="1"/>
        <v>6123</v>
      </c>
      <c r="F49" s="25" t="str">
        <f t="shared" si="2"/>
        <v/>
      </c>
    </row>
  </sheetData>
  <sheetProtection formatCells="0" formatColumns="0" formatRows="0"/>
  <sortState ref="A3:E47">
    <sortCondition ref="B3:B47"/>
    <sortCondition ref="A3:A47"/>
  </sortState>
  <mergeCells count="2">
    <mergeCell ref="P1:P2"/>
    <mergeCell ref="Q1:Q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4"/>
  <sheetViews>
    <sheetView topLeftCell="A49" workbookViewId="0">
      <selection activeCell="F53" sqref="F53:F59"/>
    </sheetView>
  </sheetViews>
  <sheetFormatPr defaultRowHeight="14.5"/>
  <cols>
    <col min="1" max="1" width="9.7265625" bestFit="1" customWidth="1"/>
    <col min="2" max="2" width="4.1796875" bestFit="1" customWidth="1"/>
    <col min="3" max="3" width="65.6328125" bestFit="1" customWidth="1"/>
    <col min="4" max="5" width="7.36328125" bestFit="1" customWidth="1"/>
    <col min="6" max="6" width="9.81640625" bestFit="1" customWidth="1"/>
  </cols>
  <sheetData>
    <row r="1" spans="1:6">
      <c r="A1" s="34">
        <v>43972</v>
      </c>
      <c r="B1" s="37" t="s">
        <v>20</v>
      </c>
      <c r="C1" s="8" t="s">
        <v>21</v>
      </c>
      <c r="D1" s="37" t="s">
        <v>25</v>
      </c>
      <c r="E1" s="40">
        <v>445.71</v>
      </c>
      <c r="F1" s="40">
        <v>11131.85</v>
      </c>
    </row>
    <row r="2" spans="1:6">
      <c r="A2" s="35"/>
      <c r="B2" s="38"/>
      <c r="C2" s="9"/>
      <c r="D2" s="38"/>
      <c r="E2" s="41"/>
      <c r="F2" s="41"/>
    </row>
    <row r="3" spans="1:6">
      <c r="A3" s="35"/>
      <c r="B3" s="38"/>
      <c r="C3" s="9" t="s">
        <v>21</v>
      </c>
      <c r="D3" s="38"/>
      <c r="E3" s="41"/>
      <c r="F3" s="41"/>
    </row>
    <row r="4" spans="1:6">
      <c r="A4" s="35"/>
      <c r="B4" s="38"/>
      <c r="C4" s="9" t="s">
        <v>22</v>
      </c>
      <c r="D4" s="38"/>
      <c r="E4" s="41"/>
      <c r="F4" s="41"/>
    </row>
    <row r="5" spans="1:6">
      <c r="A5" s="35"/>
      <c r="B5" s="38"/>
      <c r="C5" s="9" t="s">
        <v>23</v>
      </c>
      <c r="D5" s="38"/>
      <c r="E5" s="41"/>
      <c r="F5" s="41"/>
    </row>
    <row r="6" spans="1:6">
      <c r="A6" s="35"/>
      <c r="B6" s="38"/>
      <c r="C6" s="9"/>
      <c r="D6" s="38"/>
      <c r="E6" s="41"/>
      <c r="F6" s="41"/>
    </row>
    <row r="7" spans="1:6">
      <c r="A7" s="36"/>
      <c r="B7" s="39"/>
      <c r="C7" s="10" t="s">
        <v>24</v>
      </c>
      <c r="D7" s="39"/>
      <c r="E7" s="42"/>
      <c r="F7" s="42"/>
    </row>
    <row r="8" spans="1:6">
      <c r="A8" s="34">
        <v>43951</v>
      </c>
      <c r="B8" s="37" t="s">
        <v>20</v>
      </c>
      <c r="C8" s="8" t="s">
        <v>26</v>
      </c>
      <c r="D8" s="40">
        <v>430</v>
      </c>
      <c r="E8" s="37" t="s">
        <v>25</v>
      </c>
      <c r="F8" s="40">
        <v>11577.56</v>
      </c>
    </row>
    <row r="9" spans="1:6">
      <c r="A9" s="35"/>
      <c r="B9" s="38"/>
      <c r="C9" s="9"/>
      <c r="D9" s="41"/>
      <c r="E9" s="38"/>
      <c r="F9" s="41"/>
    </row>
    <row r="10" spans="1:6">
      <c r="A10" s="35"/>
      <c r="B10" s="38"/>
      <c r="C10" s="9" t="s">
        <v>26</v>
      </c>
      <c r="D10" s="41"/>
      <c r="E10" s="38"/>
      <c r="F10" s="41"/>
    </row>
    <row r="11" spans="1:6">
      <c r="A11" s="35"/>
      <c r="B11" s="38"/>
      <c r="C11" s="9" t="s">
        <v>27</v>
      </c>
      <c r="D11" s="41"/>
      <c r="E11" s="38"/>
      <c r="F11" s="41"/>
    </row>
    <row r="12" spans="1:6">
      <c r="A12" s="35"/>
      <c r="B12" s="38"/>
      <c r="C12" s="9" t="s">
        <v>28</v>
      </c>
      <c r="D12" s="41"/>
      <c r="E12" s="38"/>
      <c r="F12" s="41"/>
    </row>
    <row r="13" spans="1:6">
      <c r="A13" s="35"/>
      <c r="B13" s="38"/>
      <c r="C13" s="9"/>
      <c r="D13" s="41"/>
      <c r="E13" s="38"/>
      <c r="F13" s="41"/>
    </row>
    <row r="14" spans="1:6">
      <c r="A14" s="36"/>
      <c r="B14" s="39"/>
      <c r="C14" s="10" t="s">
        <v>24</v>
      </c>
      <c r="D14" s="42"/>
      <c r="E14" s="39"/>
      <c r="F14" s="42"/>
    </row>
    <row r="15" spans="1:6">
      <c r="A15" s="34">
        <v>43936</v>
      </c>
      <c r="B15" s="37" t="s">
        <v>29</v>
      </c>
      <c r="C15" s="8" t="s">
        <v>30</v>
      </c>
      <c r="D15" s="40">
        <v>430</v>
      </c>
      <c r="E15" s="37" t="s">
        <v>25</v>
      </c>
      <c r="F15" s="40">
        <v>11147.56</v>
      </c>
    </row>
    <row r="16" spans="1:6">
      <c r="A16" s="35"/>
      <c r="B16" s="38"/>
      <c r="C16" s="9"/>
      <c r="D16" s="41"/>
      <c r="E16" s="38"/>
      <c r="F16" s="41"/>
    </row>
    <row r="17" spans="1:6">
      <c r="A17" s="35"/>
      <c r="B17" s="38"/>
      <c r="C17" s="9" t="s">
        <v>31</v>
      </c>
      <c r="D17" s="41"/>
      <c r="E17" s="38"/>
      <c r="F17" s="41"/>
    </row>
    <row r="18" spans="1:6">
      <c r="A18" s="35"/>
      <c r="B18" s="38"/>
      <c r="C18" s="9"/>
      <c r="D18" s="41"/>
      <c r="E18" s="38"/>
      <c r="F18" s="41"/>
    </row>
    <row r="19" spans="1:6">
      <c r="A19" s="36"/>
      <c r="B19" s="39"/>
      <c r="C19" s="10" t="s">
        <v>32</v>
      </c>
      <c r="D19" s="42"/>
      <c r="E19" s="39"/>
      <c r="F19" s="42"/>
    </row>
    <row r="20" spans="1:6">
      <c r="A20" s="34">
        <v>43920</v>
      </c>
      <c r="B20" s="37" t="s">
        <v>20</v>
      </c>
      <c r="C20" s="8" t="s">
        <v>33</v>
      </c>
      <c r="D20" s="37" t="s">
        <v>25</v>
      </c>
      <c r="E20" s="40">
        <v>425</v>
      </c>
      <c r="F20" s="40">
        <v>10717.56</v>
      </c>
    </row>
    <row r="21" spans="1:6">
      <c r="A21" s="35"/>
      <c r="B21" s="38"/>
      <c r="C21" s="9"/>
      <c r="D21" s="38"/>
      <c r="E21" s="41"/>
      <c r="F21" s="41"/>
    </row>
    <row r="22" spans="1:6">
      <c r="A22" s="35"/>
      <c r="B22" s="38"/>
      <c r="C22" s="9" t="s">
        <v>33</v>
      </c>
      <c r="D22" s="38"/>
      <c r="E22" s="41"/>
      <c r="F22" s="41"/>
    </row>
    <row r="23" spans="1:6">
      <c r="A23" s="35"/>
      <c r="B23" s="38"/>
      <c r="C23" s="9" t="s">
        <v>34</v>
      </c>
      <c r="D23" s="38"/>
      <c r="E23" s="41"/>
      <c r="F23" s="41"/>
    </row>
    <row r="24" spans="1:6">
      <c r="A24" s="35"/>
      <c r="B24" s="38"/>
      <c r="C24" s="9" t="s">
        <v>35</v>
      </c>
      <c r="D24" s="38"/>
      <c r="E24" s="41"/>
      <c r="F24" s="41"/>
    </row>
    <row r="25" spans="1:6">
      <c r="A25" s="35"/>
      <c r="B25" s="38"/>
      <c r="C25" s="9"/>
      <c r="D25" s="38"/>
      <c r="E25" s="41"/>
      <c r="F25" s="41"/>
    </row>
    <row r="26" spans="1:6">
      <c r="A26" s="36"/>
      <c r="B26" s="39"/>
      <c r="C26" s="10" t="s">
        <v>24</v>
      </c>
      <c r="D26" s="39"/>
      <c r="E26" s="42"/>
      <c r="F26" s="42"/>
    </row>
    <row r="27" spans="1:6">
      <c r="A27" s="34">
        <v>43888</v>
      </c>
      <c r="B27" s="37" t="s">
        <v>29</v>
      </c>
      <c r="C27" s="8" t="s">
        <v>36</v>
      </c>
      <c r="D27" s="40">
        <v>430</v>
      </c>
      <c r="E27" s="37" t="s">
        <v>25</v>
      </c>
      <c r="F27" s="40">
        <v>11142.56</v>
      </c>
    </row>
    <row r="28" spans="1:6">
      <c r="A28" s="35"/>
      <c r="B28" s="38"/>
      <c r="C28" s="9"/>
      <c r="D28" s="41"/>
      <c r="E28" s="38"/>
      <c r="F28" s="41"/>
    </row>
    <row r="29" spans="1:6">
      <c r="A29" s="35"/>
      <c r="B29" s="38"/>
      <c r="C29" s="9" t="s">
        <v>37</v>
      </c>
      <c r="D29" s="41"/>
      <c r="E29" s="38"/>
      <c r="F29" s="41"/>
    </row>
    <row r="30" spans="1:6">
      <c r="A30" s="35"/>
      <c r="B30" s="38"/>
      <c r="C30" s="9"/>
      <c r="D30" s="41"/>
      <c r="E30" s="38"/>
      <c r="F30" s="41"/>
    </row>
    <row r="31" spans="1:6">
      <c r="A31" s="36"/>
      <c r="B31" s="39"/>
      <c r="C31" s="10" t="s">
        <v>32</v>
      </c>
      <c r="D31" s="42"/>
      <c r="E31" s="39"/>
      <c r="F31" s="42"/>
    </row>
    <row r="32" spans="1:6">
      <c r="A32" s="34">
        <v>43888</v>
      </c>
      <c r="B32" s="37" t="s">
        <v>29</v>
      </c>
      <c r="C32" s="8" t="s">
        <v>38</v>
      </c>
      <c r="D32" s="40">
        <v>430</v>
      </c>
      <c r="E32" s="37" t="s">
        <v>25</v>
      </c>
      <c r="F32" s="40">
        <v>10712.56</v>
      </c>
    </row>
    <row r="33" spans="1:6">
      <c r="A33" s="35"/>
      <c r="B33" s="38"/>
      <c r="C33" s="9"/>
      <c r="D33" s="41"/>
      <c r="E33" s="38"/>
      <c r="F33" s="41"/>
    </row>
    <row r="34" spans="1:6">
      <c r="A34" s="35"/>
      <c r="B34" s="38"/>
      <c r="C34" s="9" t="s">
        <v>39</v>
      </c>
      <c r="D34" s="41"/>
      <c r="E34" s="38"/>
      <c r="F34" s="41"/>
    </row>
    <row r="35" spans="1:6">
      <c r="A35" s="35"/>
      <c r="B35" s="38"/>
      <c r="C35" s="9"/>
      <c r="D35" s="41"/>
      <c r="E35" s="38"/>
      <c r="F35" s="41"/>
    </row>
    <row r="36" spans="1:6">
      <c r="A36" s="36"/>
      <c r="B36" s="39"/>
      <c r="C36" s="10" t="s">
        <v>32</v>
      </c>
      <c r="D36" s="42"/>
      <c r="E36" s="39"/>
      <c r="F36" s="42"/>
    </row>
    <row r="37" spans="1:6">
      <c r="A37" s="34">
        <v>43871</v>
      </c>
      <c r="B37" s="37" t="s">
        <v>29</v>
      </c>
      <c r="C37" s="8" t="s">
        <v>40</v>
      </c>
      <c r="D37" s="40">
        <v>430</v>
      </c>
      <c r="E37" s="37" t="s">
        <v>25</v>
      </c>
      <c r="F37" s="40">
        <v>10282.56</v>
      </c>
    </row>
    <row r="38" spans="1:6">
      <c r="A38" s="35"/>
      <c r="B38" s="38"/>
      <c r="C38" s="9"/>
      <c r="D38" s="41"/>
      <c r="E38" s="38"/>
      <c r="F38" s="41"/>
    </row>
    <row r="39" spans="1:6">
      <c r="A39" s="35"/>
      <c r="B39" s="38"/>
      <c r="C39" s="9" t="s">
        <v>41</v>
      </c>
      <c r="D39" s="41"/>
      <c r="E39" s="38"/>
      <c r="F39" s="41"/>
    </row>
    <row r="40" spans="1:6">
      <c r="A40" s="35"/>
      <c r="B40" s="38"/>
      <c r="C40" s="9"/>
      <c r="D40" s="41"/>
      <c r="E40" s="38"/>
      <c r="F40" s="41"/>
    </row>
    <row r="41" spans="1:6">
      <c r="A41" s="36"/>
      <c r="B41" s="39"/>
      <c r="C41" s="10" t="s">
        <v>32</v>
      </c>
      <c r="D41" s="42"/>
      <c r="E41" s="39"/>
      <c r="F41" s="42"/>
    </row>
    <row r="42" spans="1:6">
      <c r="A42" s="34">
        <v>43861</v>
      </c>
      <c r="B42" s="37" t="s">
        <v>20</v>
      </c>
      <c r="C42" s="8" t="s">
        <v>42</v>
      </c>
      <c r="D42" s="40">
        <v>430</v>
      </c>
      <c r="E42" s="37" t="s">
        <v>25</v>
      </c>
      <c r="F42" s="40">
        <v>9852.56</v>
      </c>
    </row>
    <row r="43" spans="1:6">
      <c r="A43" s="35"/>
      <c r="B43" s="38"/>
      <c r="C43" s="9"/>
      <c r="D43" s="41"/>
      <c r="E43" s="38"/>
      <c r="F43" s="41"/>
    </row>
    <row r="44" spans="1:6">
      <c r="A44" s="35"/>
      <c r="B44" s="38"/>
      <c r="C44" s="9" t="s">
        <v>42</v>
      </c>
      <c r="D44" s="41"/>
      <c r="E44" s="38"/>
      <c r="F44" s="41"/>
    </row>
    <row r="45" spans="1:6">
      <c r="A45" s="35"/>
      <c r="B45" s="38"/>
      <c r="C45" s="9" t="s">
        <v>43</v>
      </c>
      <c r="D45" s="41"/>
      <c r="E45" s="38"/>
      <c r="F45" s="41"/>
    </row>
    <row r="46" spans="1:6">
      <c r="A46" s="35"/>
      <c r="B46" s="38"/>
      <c r="C46" s="9"/>
      <c r="D46" s="41"/>
      <c r="E46" s="38"/>
      <c r="F46" s="41"/>
    </row>
    <row r="47" spans="1:6">
      <c r="A47" s="36"/>
      <c r="B47" s="39"/>
      <c r="C47" s="10" t="s">
        <v>24</v>
      </c>
      <c r="D47" s="42"/>
      <c r="E47" s="39"/>
      <c r="F47" s="42"/>
    </row>
    <row r="48" spans="1:6">
      <c r="A48" s="34">
        <v>43860</v>
      </c>
      <c r="B48" s="37" t="s">
        <v>29</v>
      </c>
      <c r="C48" s="8" t="s">
        <v>44</v>
      </c>
      <c r="D48" s="40">
        <v>430</v>
      </c>
      <c r="E48" s="37" t="s">
        <v>25</v>
      </c>
      <c r="F48" s="40">
        <v>9422.56</v>
      </c>
    </row>
    <row r="49" spans="1:6">
      <c r="A49" s="35"/>
      <c r="B49" s="38"/>
      <c r="C49" s="9"/>
      <c r="D49" s="41"/>
      <c r="E49" s="38"/>
      <c r="F49" s="41"/>
    </row>
    <row r="50" spans="1:6">
      <c r="A50" s="35"/>
      <c r="B50" s="38"/>
      <c r="C50" s="9" t="s">
        <v>45</v>
      </c>
      <c r="D50" s="41"/>
      <c r="E50" s="38"/>
      <c r="F50" s="41"/>
    </row>
    <row r="51" spans="1:6">
      <c r="A51" s="35"/>
      <c r="B51" s="38"/>
      <c r="C51" s="9"/>
      <c r="D51" s="41"/>
      <c r="E51" s="38"/>
      <c r="F51" s="41"/>
    </row>
    <row r="52" spans="1:6">
      <c r="A52" s="36"/>
      <c r="B52" s="39"/>
      <c r="C52" s="10" t="s">
        <v>32</v>
      </c>
      <c r="D52" s="42"/>
      <c r="E52" s="39"/>
      <c r="F52" s="42"/>
    </row>
    <row r="53" spans="1:6">
      <c r="A53" s="34">
        <v>43858</v>
      </c>
      <c r="B53" s="37" t="s">
        <v>20</v>
      </c>
      <c r="C53" s="8" t="s">
        <v>46</v>
      </c>
      <c r="D53" s="37" t="s">
        <v>25</v>
      </c>
      <c r="E53" s="40">
        <v>573.54999999999995</v>
      </c>
      <c r="F53" s="43">
        <v>8992.56</v>
      </c>
    </row>
    <row r="54" spans="1:6">
      <c r="A54" s="35"/>
      <c r="B54" s="38"/>
      <c r="C54" s="9"/>
      <c r="D54" s="38"/>
      <c r="E54" s="41"/>
      <c r="F54" s="44"/>
    </row>
    <row r="55" spans="1:6">
      <c r="A55" s="35"/>
      <c r="B55" s="38"/>
      <c r="C55" s="9" t="s">
        <v>46</v>
      </c>
      <c r="D55" s="38"/>
      <c r="E55" s="41"/>
      <c r="F55" s="44"/>
    </row>
    <row r="56" spans="1:6">
      <c r="A56" s="35"/>
      <c r="B56" s="38"/>
      <c r="C56" s="9" t="s">
        <v>47</v>
      </c>
      <c r="D56" s="38"/>
      <c r="E56" s="41"/>
      <c r="F56" s="44"/>
    </row>
    <row r="57" spans="1:6">
      <c r="A57" s="35"/>
      <c r="B57" s="38"/>
      <c r="C57" s="9" t="s">
        <v>48</v>
      </c>
      <c r="D57" s="38"/>
      <c r="E57" s="41"/>
      <c r="F57" s="44"/>
    </row>
    <row r="58" spans="1:6">
      <c r="A58" s="35"/>
      <c r="B58" s="38"/>
      <c r="C58" s="9"/>
      <c r="D58" s="38"/>
      <c r="E58" s="41"/>
      <c r="F58" s="44"/>
    </row>
    <row r="59" spans="1:6">
      <c r="A59" s="36"/>
      <c r="B59" s="39"/>
      <c r="C59" s="10" t="s">
        <v>24</v>
      </c>
      <c r="D59" s="39"/>
      <c r="E59" s="42"/>
      <c r="F59" s="45"/>
    </row>
    <row r="60" spans="1:6">
      <c r="A60" s="34">
        <v>43853</v>
      </c>
      <c r="B60" s="37" t="s">
        <v>20</v>
      </c>
      <c r="C60" s="8" t="s">
        <v>46</v>
      </c>
      <c r="D60" s="37" t="s">
        <v>25</v>
      </c>
      <c r="E60" s="40">
        <v>272.91000000000003</v>
      </c>
      <c r="F60" s="40">
        <v>9566.11</v>
      </c>
    </row>
    <row r="61" spans="1:6">
      <c r="A61" s="35"/>
      <c r="B61" s="38"/>
      <c r="C61" s="9"/>
      <c r="D61" s="38"/>
      <c r="E61" s="41"/>
      <c r="F61" s="41"/>
    </row>
    <row r="62" spans="1:6">
      <c r="A62" s="35"/>
      <c r="B62" s="38"/>
      <c r="C62" s="9" t="s">
        <v>46</v>
      </c>
      <c r="D62" s="38"/>
      <c r="E62" s="41"/>
      <c r="F62" s="41"/>
    </row>
    <row r="63" spans="1:6">
      <c r="A63" s="35"/>
      <c r="B63" s="38"/>
      <c r="C63" s="9" t="s">
        <v>47</v>
      </c>
      <c r="D63" s="38"/>
      <c r="E63" s="41"/>
      <c r="F63" s="41"/>
    </row>
    <row r="64" spans="1:6">
      <c r="A64" s="35"/>
      <c r="B64" s="38"/>
      <c r="C64" s="9" t="s">
        <v>48</v>
      </c>
      <c r="D64" s="38"/>
      <c r="E64" s="41"/>
      <c r="F64" s="41"/>
    </row>
    <row r="65" spans="1:6">
      <c r="A65" s="35"/>
      <c r="B65" s="38"/>
      <c r="C65" s="9"/>
      <c r="D65" s="38"/>
      <c r="E65" s="41"/>
      <c r="F65" s="41"/>
    </row>
    <row r="66" spans="1:6">
      <c r="A66" s="36"/>
      <c r="B66" s="39"/>
      <c r="C66" s="10" t="s">
        <v>24</v>
      </c>
      <c r="D66" s="39"/>
      <c r="E66" s="42"/>
      <c r="F66" s="42"/>
    </row>
    <row r="67" spans="1:6">
      <c r="A67" s="34">
        <v>43851</v>
      </c>
      <c r="B67" s="37" t="s">
        <v>20</v>
      </c>
      <c r="C67" s="8" t="s">
        <v>50</v>
      </c>
      <c r="D67" s="37" t="s">
        <v>25</v>
      </c>
      <c r="E67" s="40">
        <v>52.04</v>
      </c>
      <c r="F67" s="40">
        <v>9839.02</v>
      </c>
    </row>
    <row r="68" spans="1:6">
      <c r="A68" s="35"/>
      <c r="B68" s="38"/>
      <c r="C68" s="9"/>
      <c r="D68" s="38"/>
      <c r="E68" s="41"/>
      <c r="F68" s="41"/>
    </row>
    <row r="69" spans="1:6">
      <c r="A69" s="35"/>
      <c r="B69" s="38"/>
      <c r="C69" s="9" t="s">
        <v>50</v>
      </c>
      <c r="D69" s="38"/>
      <c r="E69" s="41"/>
      <c r="F69" s="41"/>
    </row>
    <row r="70" spans="1:6">
      <c r="A70" s="35"/>
      <c r="B70" s="38"/>
      <c r="C70" s="9" t="s">
        <v>47</v>
      </c>
      <c r="D70" s="38"/>
      <c r="E70" s="41"/>
      <c r="F70" s="41"/>
    </row>
    <row r="71" spans="1:6">
      <c r="A71" s="35"/>
      <c r="B71" s="38"/>
      <c r="C71" s="9" t="s">
        <v>51</v>
      </c>
      <c r="D71" s="38"/>
      <c r="E71" s="41"/>
      <c r="F71" s="41"/>
    </row>
    <row r="72" spans="1:6">
      <c r="A72" s="35"/>
      <c r="B72" s="38"/>
      <c r="C72" s="9"/>
      <c r="D72" s="38"/>
      <c r="E72" s="41"/>
      <c r="F72" s="41"/>
    </row>
    <row r="73" spans="1:6">
      <c r="A73" s="36"/>
      <c r="B73" s="39"/>
      <c r="C73" s="10" t="s">
        <v>24</v>
      </c>
      <c r="D73" s="39"/>
      <c r="E73" s="42"/>
      <c r="F73" s="42"/>
    </row>
    <row r="74" spans="1:6">
      <c r="A74" s="34">
        <v>43851</v>
      </c>
      <c r="B74" s="37" t="s">
        <v>29</v>
      </c>
      <c r="C74" s="8" t="s">
        <v>38</v>
      </c>
      <c r="D74" s="40">
        <v>5.28</v>
      </c>
      <c r="E74" s="37" t="s">
        <v>25</v>
      </c>
      <c r="F74" s="40">
        <v>9891.06</v>
      </c>
    </row>
    <row r="75" spans="1:6">
      <c r="A75" s="35"/>
      <c r="B75" s="38"/>
      <c r="C75" s="9"/>
      <c r="D75" s="41"/>
      <c r="E75" s="38"/>
      <c r="F75" s="41"/>
    </row>
    <row r="76" spans="1:6">
      <c r="A76" s="35"/>
      <c r="B76" s="38"/>
      <c r="C76" s="9" t="s">
        <v>52</v>
      </c>
      <c r="D76" s="41"/>
      <c r="E76" s="38"/>
      <c r="F76" s="41"/>
    </row>
    <row r="77" spans="1:6">
      <c r="A77" s="35"/>
      <c r="B77" s="38"/>
      <c r="C77" s="9"/>
      <c r="D77" s="41"/>
      <c r="E77" s="38"/>
      <c r="F77" s="41"/>
    </row>
    <row r="78" spans="1:6">
      <c r="A78" s="36"/>
      <c r="B78" s="39"/>
      <c r="C78" s="10" t="s">
        <v>32</v>
      </c>
      <c r="D78" s="42"/>
      <c r="E78" s="39"/>
      <c r="F78" s="42"/>
    </row>
    <row r="79" spans="1:6">
      <c r="A79" s="34">
        <v>43829</v>
      </c>
      <c r="B79" s="37" t="s">
        <v>20</v>
      </c>
      <c r="C79" s="8" t="s">
        <v>42</v>
      </c>
      <c r="D79" s="40">
        <v>18.850000000000001</v>
      </c>
      <c r="E79" s="37" t="s">
        <v>25</v>
      </c>
      <c r="F79" s="40">
        <v>9885.7800000000007</v>
      </c>
    </row>
    <row r="80" spans="1:6">
      <c r="A80" s="35"/>
      <c r="B80" s="38"/>
      <c r="C80" s="9"/>
      <c r="D80" s="41"/>
      <c r="E80" s="38"/>
      <c r="F80" s="41"/>
    </row>
    <row r="81" spans="1:6">
      <c r="A81" s="35"/>
      <c r="B81" s="38"/>
      <c r="C81" s="9" t="s">
        <v>42</v>
      </c>
      <c r="D81" s="41"/>
      <c r="E81" s="38"/>
      <c r="F81" s="41"/>
    </row>
    <row r="82" spans="1:6">
      <c r="A82" s="35"/>
      <c r="B82" s="38"/>
      <c r="C82" s="9" t="s">
        <v>43</v>
      </c>
      <c r="D82" s="41"/>
      <c r="E82" s="38"/>
      <c r="F82" s="41"/>
    </row>
    <row r="83" spans="1:6">
      <c r="A83" s="35"/>
      <c r="B83" s="38"/>
      <c r="C83" s="9"/>
      <c r="D83" s="41"/>
      <c r="E83" s="38"/>
      <c r="F83" s="41"/>
    </row>
    <row r="84" spans="1:6">
      <c r="A84" s="36"/>
      <c r="B84" s="39"/>
      <c r="C84" s="10" t="s">
        <v>24</v>
      </c>
      <c r="D84" s="42"/>
      <c r="E84" s="39"/>
      <c r="F84" s="42"/>
    </row>
  </sheetData>
  <mergeCells count="70">
    <mergeCell ref="A74:A78"/>
    <mergeCell ref="B74:B78"/>
    <mergeCell ref="D74:D78"/>
    <mergeCell ref="E74:E78"/>
    <mergeCell ref="F74:F78"/>
    <mergeCell ref="A79:A84"/>
    <mergeCell ref="B79:B84"/>
    <mergeCell ref="D79:D84"/>
    <mergeCell ref="E79:E84"/>
    <mergeCell ref="F79:F84"/>
    <mergeCell ref="A60:A66"/>
    <mergeCell ref="B60:B66"/>
    <mergeCell ref="D60:D66"/>
    <mergeCell ref="E60:E66"/>
    <mergeCell ref="F60:F66"/>
    <mergeCell ref="A67:A73"/>
    <mergeCell ref="B67:B73"/>
    <mergeCell ref="D67:D73"/>
    <mergeCell ref="E67:E73"/>
    <mergeCell ref="F67:F73"/>
    <mergeCell ref="A48:A52"/>
    <mergeCell ref="B48:B52"/>
    <mergeCell ref="D48:D52"/>
    <mergeCell ref="E48:E52"/>
    <mergeCell ref="F48:F52"/>
    <mergeCell ref="A53:A59"/>
    <mergeCell ref="B53:B59"/>
    <mergeCell ref="D53:D59"/>
    <mergeCell ref="E53:E59"/>
    <mergeCell ref="F53:F59"/>
    <mergeCell ref="A37:A41"/>
    <mergeCell ref="B37:B41"/>
    <mergeCell ref="D37:D41"/>
    <mergeCell ref="E37:E41"/>
    <mergeCell ref="F37:F41"/>
    <mergeCell ref="A42:A47"/>
    <mergeCell ref="B42:B47"/>
    <mergeCell ref="D42:D47"/>
    <mergeCell ref="E42:E47"/>
    <mergeCell ref="F42:F47"/>
    <mergeCell ref="A27:A31"/>
    <mergeCell ref="B27:B31"/>
    <mergeCell ref="D27:D31"/>
    <mergeCell ref="E27:E31"/>
    <mergeCell ref="F27:F31"/>
    <mergeCell ref="A32:A36"/>
    <mergeCell ref="B32:B36"/>
    <mergeCell ref="D32:D36"/>
    <mergeCell ref="E32:E36"/>
    <mergeCell ref="F32:F36"/>
    <mergeCell ref="A15:A19"/>
    <mergeCell ref="B15:B19"/>
    <mergeCell ref="D15:D19"/>
    <mergeCell ref="E15:E19"/>
    <mergeCell ref="F15:F19"/>
    <mergeCell ref="A20:A26"/>
    <mergeCell ref="B20:B26"/>
    <mergeCell ref="D20:D26"/>
    <mergeCell ref="E20:E26"/>
    <mergeCell ref="F20:F26"/>
    <mergeCell ref="A1:A7"/>
    <mergeCell ref="B1:B7"/>
    <mergeCell ref="D1:D7"/>
    <mergeCell ref="E1:E7"/>
    <mergeCell ref="F1:F7"/>
    <mergeCell ref="A8:A14"/>
    <mergeCell ref="B8:B14"/>
    <mergeCell ref="D8:D14"/>
    <mergeCell ref="E8:E14"/>
    <mergeCell ref="F8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Time sorted cash flow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Kee</dc:creator>
  <cp:lastModifiedBy>Phil</cp:lastModifiedBy>
  <dcterms:created xsi:type="dcterms:W3CDTF">2020-06-27T21:31:31Z</dcterms:created>
  <dcterms:modified xsi:type="dcterms:W3CDTF">2021-01-31T11:38:26Z</dcterms:modified>
</cp:coreProperties>
</file>