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80" windowWidth="9360" windowHeight="5370" activeTab="2"/>
  </bookViews>
  <sheets>
    <sheet name="YOUR JOBS" sheetId="3" r:id="rId1"/>
    <sheet name="Budget" sheetId="2" r:id="rId2"/>
    <sheet name="ALL JOBS" sheetId="4" r:id="rId3"/>
  </sheets>
  <definedNames>
    <definedName name="JOBS">'ALL JOBS'!$23:$40</definedName>
    <definedName name="_xlnm.Print_Area" localSheetId="2">'ALL JOBS'!$A$1:$H$100</definedName>
    <definedName name="_xlnm.Print_Area" localSheetId="1">Budget!$A$1:$E$39</definedName>
    <definedName name="_xlnm.Print_Area" localSheetId="0">'YOUR JOBS'!$A$1:$AK$20</definedName>
    <definedName name="_xlnm.Print_Titles" localSheetId="2">'ALL JOBS'!$1:$8</definedName>
  </definedNames>
  <calcPr calcId="124519"/>
</workbook>
</file>

<file path=xl/calcChain.xml><?xml version="1.0" encoding="utf-8"?>
<calcChain xmlns="http://schemas.openxmlformats.org/spreadsheetml/2006/main">
  <c r="H72" i="4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A82"/>
  <c r="A81"/>
  <c r="A80"/>
  <c r="A79"/>
  <c r="A78"/>
  <c r="A77"/>
  <c r="A76"/>
  <c r="A75"/>
  <c r="A74"/>
  <c r="D95" i="3"/>
  <c r="D94"/>
  <c r="D93"/>
  <c r="D81"/>
  <c r="B21" i="2"/>
  <c r="B18"/>
  <c r="H42" i="4"/>
  <c r="A83"/>
  <c r="A9"/>
  <c r="H13"/>
  <c r="A41"/>
  <c r="E9" i="2"/>
  <c r="AH64" i="3"/>
  <c r="AH4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AH20"/>
  <c r="AG20"/>
  <c r="AH21"/>
  <c r="AG21"/>
  <c r="AH22"/>
  <c r="AG22"/>
  <c r="AH23"/>
  <c r="AG23"/>
  <c r="AH24"/>
  <c r="AG24"/>
  <c r="AH25"/>
  <c r="AG25"/>
  <c r="AH26"/>
  <c r="AG26"/>
  <c r="AH27"/>
  <c r="AG27"/>
  <c r="AH28"/>
  <c r="AG28"/>
  <c r="AH29"/>
  <c r="AG29"/>
  <c r="AH30"/>
  <c r="AG30"/>
  <c r="AH31"/>
  <c r="AG31"/>
  <c r="AH32"/>
  <c r="AG32"/>
  <c r="AH33"/>
  <c r="AG33"/>
  <c r="AH34"/>
  <c r="AH35"/>
  <c r="AG35"/>
  <c r="AH36"/>
  <c r="AG36"/>
  <c r="AH37"/>
  <c r="AG37"/>
  <c r="AH38"/>
  <c r="AG38"/>
  <c r="AH39"/>
  <c r="AG39"/>
  <c r="AH40"/>
  <c r="AG40"/>
  <c r="AH41"/>
  <c r="AG41"/>
  <c r="AH42"/>
  <c r="AG42"/>
  <c r="AH43"/>
  <c r="AG43"/>
  <c r="AH44"/>
  <c r="AG44"/>
  <c r="AH45"/>
  <c r="AG45"/>
  <c r="AH46"/>
  <c r="AG46"/>
  <c r="AH47"/>
  <c r="AG47"/>
  <c r="AH48"/>
  <c r="AG48"/>
  <c r="AH49"/>
  <c r="AG49"/>
  <c r="AH50"/>
  <c r="AG50"/>
  <c r="AH51"/>
  <c r="AG51"/>
  <c r="AH52"/>
  <c r="AG52"/>
  <c r="AH53"/>
  <c r="AG53"/>
  <c r="AH54"/>
  <c r="AG54"/>
  <c r="AH55"/>
  <c r="AG55"/>
  <c r="AH56"/>
  <c r="AG56"/>
  <c r="AH57"/>
  <c r="AG57"/>
  <c r="AH58"/>
  <c r="AG58"/>
  <c r="AH59"/>
  <c r="AG59"/>
  <c r="AH60"/>
  <c r="AG60"/>
  <c r="AH61"/>
  <c r="AG61"/>
  <c r="AH62"/>
  <c r="AG62"/>
  <c r="AH63"/>
  <c r="AG63"/>
  <c r="AH65"/>
  <c r="AG65"/>
  <c r="AH66"/>
  <c r="AG66"/>
  <c r="AH67"/>
  <c r="AH68"/>
  <c r="AG68"/>
  <c r="AH69"/>
  <c r="AG69"/>
  <c r="AH70"/>
  <c r="AG70"/>
  <c r="AH71"/>
  <c r="AH72"/>
  <c r="H18" i="4"/>
  <c r="F84"/>
  <c r="G90" s="1"/>
  <c r="G84" s="1"/>
  <c r="B8" i="2" s="1"/>
  <c r="AH77" i="3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G72"/>
  <c r="H72"/>
  <c r="U72" s="1"/>
  <c r="AG71"/>
  <c r="H71"/>
  <c r="U71"/>
  <c r="H70"/>
  <c r="U70"/>
  <c r="H69"/>
  <c r="U69"/>
  <c r="H68"/>
  <c r="U68"/>
  <c r="AG67"/>
  <c r="H67"/>
  <c r="U67" s="1"/>
  <c r="H66"/>
  <c r="U66" s="1"/>
  <c r="H65"/>
  <c r="U65" s="1"/>
  <c r="AG64"/>
  <c r="H64"/>
  <c r="U64" s="1"/>
  <c r="H63"/>
  <c r="U63" s="1"/>
  <c r="H62"/>
  <c r="U62" s="1"/>
  <c r="H61"/>
  <c r="U61" s="1"/>
  <c r="H60"/>
  <c r="U60" s="1"/>
  <c r="H59"/>
  <c r="U59" s="1"/>
  <c r="H58"/>
  <c r="U58" s="1"/>
  <c r="H57"/>
  <c r="U57" s="1"/>
  <c r="H56"/>
  <c r="U56" s="1"/>
  <c r="H55"/>
  <c r="U55" s="1"/>
  <c r="H54"/>
  <c r="U54" s="1"/>
  <c r="H53"/>
  <c r="U53" s="1"/>
  <c r="H52"/>
  <c r="U52" s="1"/>
  <c r="H51"/>
  <c r="U51" s="1"/>
  <c r="H50"/>
  <c r="U50" s="1"/>
  <c r="H49"/>
  <c r="U49" s="1"/>
  <c r="H48"/>
  <c r="U48" s="1"/>
  <c r="H47"/>
  <c r="U47" s="1"/>
  <c r="H46"/>
  <c r="U46" s="1"/>
  <c r="H45"/>
  <c r="U45" s="1"/>
  <c r="H44"/>
  <c r="U44" s="1"/>
  <c r="H43"/>
  <c r="U43" s="1"/>
  <c r="H42"/>
  <c r="U42" s="1"/>
  <c r="H41"/>
  <c r="U41" s="1"/>
  <c r="H40"/>
  <c r="U40" s="1"/>
  <c r="H39"/>
  <c r="U39" s="1"/>
  <c r="H38"/>
  <c r="U38" s="1"/>
  <c r="H37"/>
  <c r="U37" s="1"/>
  <c r="H36"/>
  <c r="U36" s="1"/>
  <c r="H35"/>
  <c r="U35" s="1"/>
  <c r="AG34"/>
  <c r="H34"/>
  <c r="U34" s="1"/>
  <c r="H33"/>
  <c r="U33" s="1"/>
  <c r="H32"/>
  <c r="U32" s="1"/>
  <c r="H31"/>
  <c r="U31" s="1"/>
  <c r="H30"/>
  <c r="U30" s="1"/>
  <c r="H29"/>
  <c r="U29" s="1"/>
  <c r="H28"/>
  <c r="U28" s="1"/>
  <c r="H27"/>
  <c r="U27" s="1"/>
  <c r="H26"/>
  <c r="U26" s="1"/>
  <c r="H25"/>
  <c r="U25" s="1"/>
  <c r="H24"/>
  <c r="U24" s="1"/>
  <c r="H23"/>
  <c r="U23" s="1"/>
  <c r="H22"/>
  <c r="U22" s="1"/>
  <c r="H21"/>
  <c r="U21" s="1"/>
  <c r="H20"/>
  <c r="U20" s="1"/>
  <c r="H19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7" i="4"/>
  <c r="H34"/>
  <c r="H25"/>
  <c r="H16"/>
  <c r="H28"/>
  <c r="H36"/>
  <c r="H27"/>
  <c r="H24"/>
  <c r="H40"/>
  <c r="H19"/>
  <c r="H11"/>
  <c r="H10"/>
  <c r="H33"/>
  <c r="H37"/>
  <c r="H15"/>
  <c r="H31"/>
  <c r="H32"/>
  <c r="H38"/>
  <c r="H39"/>
  <c r="H29"/>
  <c r="H12"/>
  <c r="H22"/>
  <c r="H23"/>
  <c r="H30"/>
  <c r="H14"/>
  <c r="H35"/>
  <c r="H21"/>
  <c r="H20"/>
  <c r="H83"/>
  <c r="F86"/>
  <c r="E90" s="1"/>
  <c r="H90" s="1"/>
  <c r="F90"/>
  <c r="G85" s="1"/>
  <c r="E7" i="2"/>
  <c r="E12" s="1"/>
  <c r="E15" s="1"/>
  <c r="E8"/>
  <c r="B22"/>
  <c r="B7" s="1"/>
  <c r="E19"/>
  <c r="E10" s="1"/>
  <c r="B1" i="3"/>
  <c r="B3"/>
  <c r="C3"/>
  <c r="D3"/>
  <c r="F3"/>
  <c r="H4"/>
  <c r="U4" s="1"/>
  <c r="K4"/>
  <c r="W4"/>
  <c r="H5"/>
  <c r="U5" s="1"/>
  <c r="H6"/>
  <c r="U6" s="1"/>
  <c r="H7"/>
  <c r="U7" s="1"/>
  <c r="H8"/>
  <c r="U8" s="1"/>
  <c r="AF78"/>
  <c r="AF79"/>
  <c r="B82"/>
  <c r="B83" s="1"/>
  <c r="M2"/>
  <c r="D83" l="1"/>
  <c r="B84"/>
  <c r="B12" i="2"/>
  <c r="B14" s="1"/>
  <c r="F14" s="1"/>
  <c r="D82" i="3"/>
  <c r="G86" i="4"/>
  <c r="F12" i="2" l="1"/>
  <c r="B85" i="3"/>
  <c r="D84"/>
  <c r="B15" i="2"/>
  <c r="D85" i="3" l="1"/>
  <c r="B86"/>
  <c r="B87" l="1"/>
  <c r="D86"/>
  <c r="D87" l="1"/>
  <c r="B88"/>
  <c r="B89" l="1"/>
  <c r="D88"/>
  <c r="D89" l="1"/>
  <c r="B90"/>
  <c r="B91" l="1"/>
  <c r="D90"/>
  <c r="D91" l="1"/>
  <c r="B92"/>
  <c r="D92" l="1"/>
  <c r="C1"/>
  <c r="T39" l="1"/>
  <c r="T36"/>
  <c r="T43"/>
  <c r="T49"/>
  <c r="T28"/>
  <c r="T58"/>
  <c r="T54"/>
  <c r="T9"/>
  <c r="T50"/>
  <c r="T41"/>
  <c r="T53"/>
  <c r="T63"/>
  <c r="T17"/>
  <c r="T35"/>
  <c r="T37"/>
  <c r="T42"/>
  <c r="T71"/>
  <c r="T48"/>
  <c r="T70"/>
  <c r="T72"/>
  <c r="T8"/>
  <c r="T14"/>
  <c r="T29"/>
  <c r="T55"/>
  <c r="T34"/>
  <c r="T74"/>
  <c r="T11"/>
  <c r="T76"/>
  <c r="T5"/>
  <c r="T25"/>
  <c r="T16"/>
  <c r="T20"/>
  <c r="T12"/>
  <c r="T66"/>
  <c r="T6"/>
  <c r="T52"/>
  <c r="T77"/>
  <c r="T67"/>
  <c r="T23"/>
  <c r="T7"/>
  <c r="T40"/>
  <c r="T68"/>
  <c r="T60"/>
  <c r="T38"/>
  <c r="T59"/>
  <c r="T64"/>
  <c r="T30"/>
  <c r="T61"/>
  <c r="T44"/>
  <c r="T47"/>
  <c r="A1"/>
  <c r="T51"/>
  <c r="T18"/>
  <c r="T24"/>
  <c r="T21"/>
  <c r="T10"/>
  <c r="T19"/>
  <c r="T62"/>
  <c r="T15"/>
  <c r="T4"/>
  <c r="T69"/>
  <c r="T22"/>
  <c r="T56"/>
  <c r="T31"/>
  <c r="T33"/>
  <c r="T45"/>
  <c r="T65"/>
  <c r="T57"/>
  <c r="T26"/>
  <c r="T75"/>
  <c r="T27"/>
  <c r="T46"/>
  <c r="T13"/>
  <c r="T32"/>
  <c r="T73"/>
  <c r="G72"/>
  <c r="G8"/>
  <c r="G50"/>
  <c r="G64"/>
  <c r="G51"/>
  <c r="G36"/>
  <c r="G70"/>
  <c r="G65"/>
  <c r="G16"/>
  <c r="G22"/>
  <c r="G77"/>
  <c r="G44"/>
  <c r="G55"/>
  <c r="G67"/>
  <c r="G7"/>
  <c r="G47"/>
  <c r="G54"/>
  <c r="G40"/>
  <c r="G56"/>
  <c r="G69"/>
  <c r="G27"/>
  <c r="G34"/>
  <c r="G24"/>
  <c r="G43"/>
  <c r="G58"/>
  <c r="G21"/>
  <c r="G13"/>
  <c r="G5"/>
  <c r="G32"/>
  <c r="G26"/>
  <c r="G33"/>
  <c r="G30"/>
  <c r="G45"/>
  <c r="G66"/>
  <c r="G20"/>
  <c r="G37"/>
  <c r="G60"/>
  <c r="G10"/>
  <c r="G25"/>
  <c r="G49"/>
  <c r="G12"/>
  <c r="G35"/>
  <c r="G68"/>
  <c r="G29"/>
  <c r="G41"/>
  <c r="G52"/>
  <c r="G48"/>
  <c r="G11"/>
  <c r="G53"/>
  <c r="G19"/>
  <c r="G61"/>
  <c r="G9"/>
  <c r="G14"/>
  <c r="G75"/>
  <c r="G76"/>
  <c r="G46"/>
  <c r="G59"/>
  <c r="G31"/>
  <c r="G73"/>
  <c r="G38"/>
  <c r="G15"/>
  <c r="G28"/>
  <c r="G74"/>
  <c r="G63"/>
  <c r="G6"/>
  <c r="G4"/>
  <c r="G39"/>
  <c r="G57"/>
  <c r="G23"/>
  <c r="G42"/>
  <c r="G18"/>
  <c r="G62"/>
  <c r="G17"/>
  <c r="G71"/>
  <c r="I4"/>
  <c r="J4"/>
  <c r="L4" l="1"/>
  <c r="Q4"/>
  <c r="N4"/>
  <c r="K5"/>
  <c r="O4"/>
  <c r="M4"/>
  <c r="P4"/>
  <c r="AD4"/>
  <c r="R4"/>
  <c r="V4"/>
  <c r="S4"/>
  <c r="Y4" l="1"/>
  <c r="Z4"/>
  <c r="AE4"/>
  <c r="AA4"/>
  <c r="W5"/>
  <c r="AC4"/>
  <c r="AB4"/>
  <c r="X4"/>
  <c r="I5"/>
  <c r="J5"/>
  <c r="P5" l="1"/>
  <c r="L5"/>
  <c r="M5"/>
  <c r="Q5"/>
  <c r="K6"/>
  <c r="O5"/>
  <c r="N5"/>
  <c r="R5"/>
  <c r="AD5"/>
  <c r="S5"/>
  <c r="V5"/>
  <c r="Z5" l="1"/>
  <c r="W6"/>
  <c r="Y5"/>
  <c r="AE5"/>
  <c r="AA5"/>
  <c r="AC5"/>
  <c r="AB5"/>
  <c r="X5"/>
  <c r="I6"/>
  <c r="J6"/>
  <c r="N6" l="1"/>
  <c r="L6"/>
  <c r="P6"/>
  <c r="M6"/>
  <c r="Q6"/>
  <c r="O6"/>
  <c r="K7"/>
  <c r="AD6"/>
  <c r="V6"/>
  <c r="S6"/>
  <c r="R6"/>
  <c r="AF4"/>
  <c r="F4"/>
  <c r="B4"/>
  <c r="D4"/>
  <c r="E4"/>
  <c r="C4"/>
  <c r="AC6" l="1"/>
  <c r="W7"/>
  <c r="AA6"/>
  <c r="AE6"/>
  <c r="Z6"/>
  <c r="X6"/>
  <c r="Y6"/>
  <c r="AB6"/>
  <c r="I7"/>
  <c r="J7"/>
  <c r="N7" l="1"/>
  <c r="Q7"/>
  <c r="O7"/>
  <c r="K8"/>
  <c r="L7"/>
  <c r="P7"/>
  <c r="M7"/>
  <c r="S7"/>
  <c r="V7"/>
  <c r="AD7"/>
  <c r="R7"/>
  <c r="AF5"/>
  <c r="F5"/>
  <c r="E5"/>
  <c r="B5"/>
  <c r="C5"/>
  <c r="D5"/>
  <c r="A5"/>
  <c r="X7" l="1"/>
  <c r="Y7"/>
  <c r="AB7"/>
  <c r="AA7"/>
  <c r="W8"/>
  <c r="Z7"/>
  <c r="AC7"/>
  <c r="AE7"/>
  <c r="I8"/>
  <c r="J8"/>
  <c r="P8" l="1"/>
  <c r="N8"/>
  <c r="O8"/>
  <c r="L8"/>
  <c r="M8"/>
  <c r="K9"/>
  <c r="Q8"/>
  <c r="S8"/>
  <c r="R8"/>
  <c r="AD8"/>
  <c r="D6"/>
  <c r="F6"/>
  <c r="E6"/>
  <c r="AF6"/>
  <c r="B6"/>
  <c r="C6"/>
  <c r="A6"/>
  <c r="V8"/>
  <c r="AA8" l="1"/>
  <c r="AB8"/>
  <c r="AC8"/>
  <c r="Z8"/>
  <c r="X8"/>
  <c r="AE8"/>
  <c r="W9"/>
  <c r="Y8"/>
  <c r="J9"/>
  <c r="I9"/>
  <c r="R9" l="1"/>
  <c r="AD9"/>
  <c r="S9"/>
  <c r="O9"/>
  <c r="K10"/>
  <c r="Q9"/>
  <c r="L9"/>
  <c r="M9"/>
  <c r="N9"/>
  <c r="P9"/>
  <c r="D7"/>
  <c r="B7"/>
  <c r="A7"/>
  <c r="C7"/>
  <c r="F7"/>
  <c r="AF7"/>
  <c r="E7"/>
  <c r="V9"/>
  <c r="AA9" l="1"/>
  <c r="AC9"/>
  <c r="AE9"/>
  <c r="W10"/>
  <c r="Z9"/>
  <c r="Y9"/>
  <c r="X9"/>
  <c r="AB9"/>
  <c r="I10"/>
  <c r="J10"/>
  <c r="N10" l="1"/>
  <c r="Q10"/>
  <c r="K11"/>
  <c r="M10"/>
  <c r="P10"/>
  <c r="O10"/>
  <c r="L10"/>
  <c r="AD10"/>
  <c r="R10"/>
  <c r="S10"/>
  <c r="E8"/>
  <c r="AF8"/>
  <c r="F8"/>
  <c r="C8"/>
  <c r="D8"/>
  <c r="A8"/>
  <c r="B8"/>
  <c r="V10"/>
  <c r="AC10" l="1"/>
  <c r="Y10"/>
  <c r="AE10"/>
  <c r="W11"/>
  <c r="X10"/>
  <c r="Z10"/>
  <c r="AB10"/>
  <c r="AA10"/>
  <c r="J11"/>
  <c r="I11"/>
  <c r="R11" l="1"/>
  <c r="AD11"/>
  <c r="S11"/>
  <c r="M11"/>
  <c r="L11"/>
  <c r="K12"/>
  <c r="N11"/>
  <c r="O11"/>
  <c r="Q11"/>
  <c r="P11"/>
  <c r="D9"/>
  <c r="AF9"/>
  <c r="C9"/>
  <c r="B9"/>
  <c r="A9"/>
  <c r="E9"/>
  <c r="F9"/>
  <c r="V11"/>
  <c r="X11" l="1"/>
  <c r="AC11"/>
  <c r="AE11"/>
  <c r="W12"/>
  <c r="Z11"/>
  <c r="Y11"/>
  <c r="AB11"/>
  <c r="AA11"/>
  <c r="I12"/>
  <c r="J12"/>
  <c r="K13" l="1"/>
  <c r="N12"/>
  <c r="L12"/>
  <c r="O12"/>
  <c r="M12"/>
  <c r="P12"/>
  <c r="Q12"/>
  <c r="S12"/>
  <c r="AD12"/>
  <c r="R12"/>
  <c r="F10"/>
  <c r="AF10"/>
  <c r="A10"/>
  <c r="D10"/>
  <c r="B10"/>
  <c r="E10"/>
  <c r="C10"/>
  <c r="V12"/>
  <c r="AA12" l="1"/>
  <c r="AC12"/>
  <c r="AB12"/>
  <c r="Z12"/>
  <c r="Y12"/>
  <c r="X12"/>
  <c r="W13"/>
  <c r="AE12"/>
  <c r="J13"/>
  <c r="I13"/>
  <c r="S13" l="1"/>
  <c r="R13"/>
  <c r="AD13"/>
  <c r="O13"/>
  <c r="Q13"/>
  <c r="K14"/>
  <c r="L13"/>
  <c r="N13"/>
  <c r="P13"/>
  <c r="M13"/>
  <c r="D11"/>
  <c r="AF11"/>
  <c r="E11"/>
  <c r="B11"/>
  <c r="A11"/>
  <c r="F11"/>
  <c r="C11"/>
  <c r="V13"/>
  <c r="AE13" l="1"/>
  <c r="Y13"/>
  <c r="AB13"/>
  <c r="X13"/>
  <c r="AC13"/>
  <c r="W14"/>
  <c r="AA13"/>
  <c r="Z13"/>
  <c r="I14"/>
  <c r="J14"/>
  <c r="O14" l="1"/>
  <c r="N14"/>
  <c r="M14"/>
  <c r="K15"/>
  <c r="Q14"/>
  <c r="L14"/>
  <c r="P14"/>
  <c r="S14"/>
  <c r="AD14"/>
  <c r="R14"/>
  <c r="A12"/>
  <c r="B12"/>
  <c r="D12"/>
  <c r="E12"/>
  <c r="F12"/>
  <c r="AF12"/>
  <c r="C12"/>
  <c r="V14"/>
  <c r="Y14" l="1"/>
  <c r="W15"/>
  <c r="AC14"/>
  <c r="AA14"/>
  <c r="Z14"/>
  <c r="X14"/>
  <c r="AE14"/>
  <c r="AB14"/>
  <c r="I15"/>
  <c r="J15"/>
  <c r="K16" l="1"/>
  <c r="M15"/>
  <c r="L15"/>
  <c r="N15"/>
  <c r="P15"/>
  <c r="O15"/>
  <c r="Q15"/>
  <c r="AD15"/>
  <c r="S15"/>
  <c r="R15"/>
  <c r="D13"/>
  <c r="F13"/>
  <c r="E13"/>
  <c r="AF13"/>
  <c r="B13"/>
  <c r="A13"/>
  <c r="C13"/>
  <c r="V15"/>
  <c r="X15" l="1"/>
  <c r="Z15"/>
  <c r="W16"/>
  <c r="AA15"/>
  <c r="Y15"/>
  <c r="AB15"/>
  <c r="AE15"/>
  <c r="AC15"/>
  <c r="I16"/>
  <c r="J16"/>
  <c r="K17" l="1"/>
  <c r="L16"/>
  <c r="P16"/>
  <c r="N16"/>
  <c r="Q16"/>
  <c r="O16"/>
  <c r="M16"/>
  <c r="AD16"/>
  <c r="S16"/>
  <c r="R16"/>
  <c r="D14"/>
  <c r="AF14"/>
  <c r="B14"/>
  <c r="E14"/>
  <c r="C14"/>
  <c r="F14"/>
  <c r="A14"/>
  <c r="V16"/>
  <c r="AA16" l="1"/>
  <c r="AC16"/>
  <c r="W17"/>
  <c r="Y16"/>
  <c r="AB16"/>
  <c r="X16"/>
  <c r="Z16"/>
  <c r="AE16"/>
  <c r="J17"/>
  <c r="I17"/>
  <c r="R17" l="1"/>
  <c r="S17"/>
  <c r="AD17"/>
  <c r="P17"/>
  <c r="O17"/>
  <c r="L17"/>
  <c r="Q17"/>
  <c r="K18"/>
  <c r="M17"/>
  <c r="N17"/>
  <c r="A15"/>
  <c r="D15"/>
  <c r="B15"/>
  <c r="AF15"/>
  <c r="C15"/>
  <c r="E15"/>
  <c r="F15"/>
  <c r="V17"/>
  <c r="Y17" l="1"/>
  <c r="AE17"/>
  <c r="Z17"/>
  <c r="X17"/>
  <c r="W18"/>
  <c r="AB17"/>
  <c r="AA17"/>
  <c r="AC17"/>
  <c r="I18"/>
  <c r="J18"/>
  <c r="M18" l="1"/>
  <c r="K19"/>
  <c r="P18"/>
  <c r="L18"/>
  <c r="Q18"/>
  <c r="O18"/>
  <c r="N18"/>
  <c r="S18"/>
  <c r="AD18"/>
  <c r="R18"/>
  <c r="F16"/>
  <c r="E16"/>
  <c r="AF16"/>
  <c r="B16"/>
  <c r="C16"/>
  <c r="A16"/>
  <c r="D16"/>
  <c r="V18"/>
  <c r="AC18" l="1"/>
  <c r="Y18"/>
  <c r="AB18"/>
  <c r="Z18"/>
  <c r="X18"/>
  <c r="AA18"/>
  <c r="W19"/>
  <c r="AE18"/>
  <c r="J19"/>
  <c r="I19"/>
  <c r="S19" l="1"/>
  <c r="AD19"/>
  <c r="R19"/>
  <c r="N19"/>
  <c r="K20"/>
  <c r="L19"/>
  <c r="P19"/>
  <c r="M19"/>
  <c r="O19"/>
  <c r="Q19"/>
  <c r="B17"/>
  <c r="E17"/>
  <c r="C17"/>
  <c r="AF17"/>
  <c r="F17"/>
  <c r="A17"/>
  <c r="D17"/>
  <c r="V19"/>
  <c r="AA19" l="1"/>
  <c r="W20"/>
  <c r="AB19"/>
  <c r="Y19"/>
  <c r="AE19"/>
  <c r="AC19"/>
  <c r="Z19"/>
  <c r="X19"/>
  <c r="J20"/>
  <c r="I20"/>
  <c r="AD20" l="1"/>
  <c r="S20"/>
  <c r="R20"/>
  <c r="L20"/>
  <c r="M20"/>
  <c r="P20"/>
  <c r="Q20"/>
  <c r="O20"/>
  <c r="N20"/>
  <c r="K21"/>
  <c r="F18"/>
  <c r="AF18"/>
  <c r="D18"/>
  <c r="B18"/>
  <c r="C18"/>
  <c r="E18"/>
  <c r="A18"/>
  <c r="V20"/>
  <c r="Y20" l="1"/>
  <c r="W21"/>
  <c r="X20"/>
  <c r="AC20"/>
  <c r="AB20"/>
  <c r="Z20"/>
  <c r="AA20"/>
  <c r="AE20"/>
  <c r="J21"/>
  <c r="I21"/>
  <c r="AD21" l="1"/>
  <c r="R21"/>
  <c r="S21"/>
  <c r="P21"/>
  <c r="O21"/>
  <c r="N21"/>
  <c r="Q21"/>
  <c r="L21"/>
  <c r="K22"/>
  <c r="M21"/>
  <c r="A19"/>
  <c r="D19"/>
  <c r="E19"/>
  <c r="AF19"/>
  <c r="C19"/>
  <c r="B19"/>
  <c r="F19"/>
  <c r="V21"/>
  <c r="AB21" l="1"/>
  <c r="W22"/>
  <c r="AC21"/>
  <c r="AE21"/>
  <c r="AF20" s="1"/>
  <c r="X21"/>
  <c r="AA21"/>
  <c r="Z21"/>
  <c r="Y21"/>
  <c r="I22"/>
  <c r="J22"/>
  <c r="L22" l="1"/>
  <c r="N22"/>
  <c r="K23"/>
  <c r="M22"/>
  <c r="O22"/>
  <c r="P22"/>
  <c r="Q22"/>
  <c r="S22"/>
  <c r="AD22"/>
  <c r="R22"/>
  <c r="V22"/>
  <c r="Z22" l="1"/>
  <c r="AE22"/>
  <c r="AF21" s="1"/>
  <c r="W23"/>
  <c r="AA22"/>
  <c r="Y22"/>
  <c r="AC22"/>
  <c r="AB22"/>
  <c r="X22"/>
  <c r="J23"/>
  <c r="I23"/>
  <c r="S23" l="1"/>
  <c r="R23"/>
  <c r="AD23"/>
  <c r="K24"/>
  <c r="M23"/>
  <c r="L23"/>
  <c r="P23"/>
  <c r="N23"/>
  <c r="O23"/>
  <c r="Q23"/>
  <c r="V23"/>
  <c r="AA23" l="1"/>
  <c r="AE23"/>
  <c r="AF22" s="1"/>
  <c r="X23"/>
  <c r="Z23"/>
  <c r="AC23"/>
  <c r="Y23"/>
  <c r="W24"/>
  <c r="AB23"/>
  <c r="J24"/>
  <c r="I24"/>
  <c r="S24" l="1"/>
  <c r="AD24"/>
  <c r="R24"/>
  <c r="O24"/>
  <c r="K25"/>
  <c r="Q24"/>
  <c r="N24"/>
  <c r="M24"/>
  <c r="L24"/>
  <c r="P24"/>
  <c r="V24"/>
  <c r="Z24" l="1"/>
  <c r="AC24"/>
  <c r="AB24"/>
  <c r="AA24"/>
  <c r="AE24"/>
  <c r="AF23" s="1"/>
  <c r="W25"/>
  <c r="X24"/>
  <c r="Y24"/>
  <c r="J25"/>
  <c r="I25"/>
  <c r="AD25" l="1"/>
  <c r="S25"/>
  <c r="R25"/>
  <c r="N25"/>
  <c r="M25"/>
  <c r="P25"/>
  <c r="O25"/>
  <c r="K26"/>
  <c r="L25"/>
  <c r="Q25"/>
  <c r="V25"/>
  <c r="W26" l="1"/>
  <c r="Y25"/>
  <c r="AB25"/>
  <c r="AA25"/>
  <c r="Z25"/>
  <c r="AE25"/>
  <c r="AF24" s="1"/>
  <c r="AC25"/>
  <c r="X25"/>
  <c r="I26"/>
  <c r="J26"/>
  <c r="O26" l="1"/>
  <c r="M26"/>
  <c r="P26"/>
  <c r="Q26"/>
  <c r="N26"/>
  <c r="L26"/>
  <c r="K27"/>
  <c r="R26"/>
  <c r="S26"/>
  <c r="AD26"/>
  <c r="V26"/>
  <c r="Z26" l="1"/>
  <c r="X26"/>
  <c r="AE26"/>
  <c r="AF25" s="1"/>
  <c r="Y26"/>
  <c r="W27"/>
  <c r="AB26"/>
  <c r="AA26"/>
  <c r="AC26"/>
  <c r="J27"/>
  <c r="I27"/>
  <c r="R27" l="1"/>
  <c r="AD27"/>
  <c r="S27"/>
  <c r="L27"/>
  <c r="M27"/>
  <c r="N27"/>
  <c r="Q27"/>
  <c r="O27"/>
  <c r="K28"/>
  <c r="P27"/>
  <c r="V27"/>
  <c r="X27" l="1"/>
  <c r="AB27"/>
  <c r="AC27"/>
  <c r="AE27"/>
  <c r="AF26" s="1"/>
  <c r="W28"/>
  <c r="Y27"/>
  <c r="Z27"/>
  <c r="AA27"/>
  <c r="I28"/>
  <c r="J28"/>
  <c r="Q28" l="1"/>
  <c r="M28"/>
  <c r="N28"/>
  <c r="P28"/>
  <c r="L28"/>
  <c r="O28"/>
  <c r="K29"/>
  <c r="AD28"/>
  <c r="S28"/>
  <c r="R28"/>
  <c r="V28"/>
  <c r="AC28" l="1"/>
  <c r="Z28"/>
  <c r="AA28"/>
  <c r="AE28"/>
  <c r="AF27" s="1"/>
  <c r="W29"/>
  <c r="AB28"/>
  <c r="Y28"/>
  <c r="X28"/>
  <c r="I29"/>
  <c r="J29"/>
  <c r="N29" l="1"/>
  <c r="M29"/>
  <c r="O29"/>
  <c r="L29"/>
  <c r="K30"/>
  <c r="Q29"/>
  <c r="P29"/>
  <c r="R29"/>
  <c r="S29"/>
  <c r="AD29"/>
  <c r="V29"/>
  <c r="Z29" l="1"/>
  <c r="X29"/>
  <c r="AE29"/>
  <c r="AF28" s="1"/>
  <c r="Y29"/>
  <c r="AB29"/>
  <c r="W30"/>
  <c r="AC29"/>
  <c r="AA29"/>
  <c r="J30"/>
  <c r="I30"/>
  <c r="R30" l="1"/>
  <c r="S30"/>
  <c r="AD30"/>
  <c r="N30"/>
  <c r="M30"/>
  <c r="K31"/>
  <c r="Q30"/>
  <c r="O30"/>
  <c r="P30"/>
  <c r="L30"/>
  <c r="V30"/>
  <c r="Z30" l="1"/>
  <c r="AE30"/>
  <c r="AF29" s="1"/>
  <c r="W31"/>
  <c r="AB30"/>
  <c r="AA30"/>
  <c r="X30"/>
  <c r="AC30"/>
  <c r="Y30"/>
  <c r="I31"/>
  <c r="J31"/>
  <c r="K32" l="1"/>
  <c r="M31"/>
  <c r="N31"/>
  <c r="Q31"/>
  <c r="O31"/>
  <c r="L31"/>
  <c r="P31"/>
  <c r="AD31"/>
  <c r="R31"/>
  <c r="S31"/>
  <c r="V31"/>
  <c r="Y31" l="1"/>
  <c r="X31"/>
  <c r="Z31"/>
  <c r="AE31"/>
  <c r="AF30" s="1"/>
  <c r="W32"/>
  <c r="AA31"/>
  <c r="AC31"/>
  <c r="AB31"/>
  <c r="I32"/>
  <c r="J32"/>
  <c r="N32" l="1"/>
  <c r="L32"/>
  <c r="Q32"/>
  <c r="P32"/>
  <c r="K33"/>
  <c r="O32"/>
  <c r="M32"/>
  <c r="R32"/>
  <c r="S32"/>
  <c r="AD32"/>
  <c r="V32"/>
  <c r="Z32" l="1"/>
  <c r="AB32"/>
  <c r="Y32"/>
  <c r="W33"/>
  <c r="X32"/>
  <c r="AE32"/>
  <c r="AF31" s="1"/>
  <c r="AA32"/>
  <c r="AC32"/>
  <c r="J33"/>
  <c r="I33"/>
  <c r="R33" l="1"/>
  <c r="AD33"/>
  <c r="S33"/>
  <c r="N33"/>
  <c r="K34"/>
  <c r="P33"/>
  <c r="M33"/>
  <c r="Q33"/>
  <c r="O33"/>
  <c r="L33"/>
  <c r="V33"/>
  <c r="Z33" l="1"/>
  <c r="Y33"/>
  <c r="AB33"/>
  <c r="AC33"/>
  <c r="AA33"/>
  <c r="X33"/>
  <c r="AE33"/>
  <c r="AF32" s="1"/>
  <c r="W34"/>
  <c r="J34"/>
  <c r="I34"/>
  <c r="AD34" l="1"/>
  <c r="R34"/>
  <c r="S34"/>
  <c r="L34"/>
  <c r="Q34"/>
  <c r="N34"/>
  <c r="K35"/>
  <c r="P34"/>
  <c r="M34"/>
  <c r="O34"/>
  <c r="V34"/>
  <c r="Z34" l="1"/>
  <c r="AE34"/>
  <c r="AF33" s="1"/>
  <c r="AB34"/>
  <c r="X34"/>
  <c r="AA34"/>
  <c r="Y34"/>
  <c r="W35"/>
  <c r="AC34"/>
  <c r="I35"/>
  <c r="J35"/>
  <c r="L35" l="1"/>
  <c r="P35"/>
  <c r="O35"/>
  <c r="Q35"/>
  <c r="M35"/>
  <c r="N35"/>
  <c r="K36"/>
  <c r="R35"/>
  <c r="S35"/>
  <c r="AD35"/>
  <c r="V35"/>
  <c r="Y35" l="1"/>
  <c r="AA35"/>
  <c r="AC35"/>
  <c r="AB35"/>
  <c r="X35"/>
  <c r="W36"/>
  <c r="AE35"/>
  <c r="AF34" s="1"/>
  <c r="Z35"/>
  <c r="I36"/>
  <c r="J36"/>
  <c r="K37" l="1"/>
  <c r="L36"/>
  <c r="N36"/>
  <c r="M36"/>
  <c r="Q36"/>
  <c r="O36"/>
  <c r="P36"/>
  <c r="S36"/>
  <c r="AD36"/>
  <c r="R36"/>
  <c r="V36"/>
  <c r="Z36" l="1"/>
  <c r="AE36"/>
  <c r="AF35" s="1"/>
  <c r="Y36"/>
  <c r="AB36"/>
  <c r="AC36"/>
  <c r="X36"/>
  <c r="AA36"/>
  <c r="W37"/>
  <c r="J37"/>
  <c r="I37"/>
  <c r="S37" l="1"/>
  <c r="AD37"/>
  <c r="R37"/>
  <c r="K38"/>
  <c r="L37"/>
  <c r="O37"/>
  <c r="M37"/>
  <c r="N37"/>
  <c r="P37"/>
  <c r="Q37"/>
  <c r="V37"/>
  <c r="Z37" l="1"/>
  <c r="X37"/>
  <c r="AB37"/>
  <c r="Y37"/>
  <c r="W38"/>
  <c r="AA37"/>
  <c r="AC37"/>
  <c r="AE37"/>
  <c r="AF36" s="1"/>
  <c r="J38"/>
  <c r="I38"/>
  <c r="AD38" l="1"/>
  <c r="S38"/>
  <c r="R38"/>
  <c r="M38"/>
  <c r="L38"/>
  <c r="Q38"/>
  <c r="P38"/>
  <c r="O38"/>
  <c r="K39"/>
  <c r="N38"/>
  <c r="V38"/>
  <c r="Z38" l="1"/>
  <c r="AC38"/>
  <c r="AB38"/>
  <c r="Y38"/>
  <c r="AE38"/>
  <c r="AF37" s="1"/>
  <c r="X38"/>
  <c r="W39"/>
  <c r="AA38"/>
  <c r="I39"/>
  <c r="J39"/>
  <c r="O39" l="1"/>
  <c r="K40"/>
  <c r="N39"/>
  <c r="Q39"/>
  <c r="L39"/>
  <c r="P39"/>
  <c r="M39"/>
  <c r="AD39"/>
  <c r="S39"/>
  <c r="R39"/>
  <c r="V39"/>
  <c r="AA39" l="1"/>
  <c r="AE39"/>
  <c r="AF38" s="1"/>
  <c r="Y39"/>
  <c r="AB39"/>
  <c r="X39"/>
  <c r="W40"/>
  <c r="AC39"/>
  <c r="Z39"/>
  <c r="I40"/>
  <c r="J40"/>
  <c r="O40" l="1"/>
  <c r="L40"/>
  <c r="K41"/>
  <c r="Q40"/>
  <c r="N40"/>
  <c r="M40"/>
  <c r="P40"/>
  <c r="S40"/>
  <c r="R40"/>
  <c r="AD40"/>
  <c r="V40"/>
  <c r="W41" l="1"/>
  <c r="X40"/>
  <c r="AE40"/>
  <c r="AF39" s="1"/>
  <c r="AC40"/>
  <c r="Y40"/>
  <c r="AB40"/>
  <c r="AA40"/>
  <c r="Z40"/>
  <c r="I41"/>
  <c r="J41"/>
  <c r="K42" l="1"/>
  <c r="P41"/>
  <c r="Q41"/>
  <c r="M41"/>
  <c r="O41"/>
  <c r="N41"/>
  <c r="L41"/>
  <c r="R41"/>
  <c r="S41"/>
  <c r="AD41"/>
  <c r="V41"/>
  <c r="AC41" l="1"/>
  <c r="Y41"/>
  <c r="AE41"/>
  <c r="AF40" s="1"/>
  <c r="X41"/>
  <c r="Z41"/>
  <c r="AA41"/>
  <c r="W42"/>
  <c r="AB41"/>
  <c r="I42"/>
  <c r="J42"/>
  <c r="L42" l="1"/>
  <c r="P42"/>
  <c r="M42"/>
  <c r="K43"/>
  <c r="O42"/>
  <c r="Q42"/>
  <c r="N42"/>
  <c r="S42"/>
  <c r="AD42"/>
  <c r="R42"/>
  <c r="V42"/>
  <c r="W43" l="1"/>
  <c r="X42"/>
  <c r="AC42"/>
  <c r="AE42"/>
  <c r="AF41" s="1"/>
  <c r="Y42"/>
  <c r="AB42"/>
  <c r="AA42"/>
  <c r="Z42"/>
  <c r="J43"/>
  <c r="I43"/>
  <c r="AD43" l="1"/>
  <c r="R43"/>
  <c r="S43"/>
  <c r="P43"/>
  <c r="L43"/>
  <c r="O43"/>
  <c r="M43"/>
  <c r="N43"/>
  <c r="Q43"/>
  <c r="K44"/>
  <c r="V43"/>
  <c r="AA43" l="1"/>
  <c r="W44"/>
  <c r="AB43"/>
  <c r="AC43"/>
  <c r="Y43"/>
  <c r="X43"/>
  <c r="Z43"/>
  <c r="AE43"/>
  <c r="AF42" s="1"/>
  <c r="J44"/>
  <c r="I44"/>
  <c r="AD44" l="1"/>
  <c r="S44"/>
  <c r="R44"/>
  <c r="Q44"/>
  <c r="O44"/>
  <c r="P44"/>
  <c r="L44"/>
  <c r="M44"/>
  <c r="N44"/>
  <c r="K45"/>
  <c r="V44"/>
  <c r="W45" l="1"/>
  <c r="X44"/>
  <c r="AE44"/>
  <c r="AF43" s="1"/>
  <c r="AC44"/>
  <c r="Y44"/>
  <c r="AB44"/>
  <c r="AA44"/>
  <c r="Z44"/>
  <c r="I45"/>
  <c r="J45"/>
  <c r="K46" l="1"/>
  <c r="N45"/>
  <c r="O45"/>
  <c r="P45"/>
  <c r="M45"/>
  <c r="L45"/>
  <c r="Q45"/>
  <c r="R45"/>
  <c r="S45"/>
  <c r="AD45"/>
  <c r="V45"/>
  <c r="AA45" l="1"/>
  <c r="W46"/>
  <c r="AC45"/>
  <c r="AB45"/>
  <c r="Y45"/>
  <c r="AE45"/>
  <c r="AF44" s="1"/>
  <c r="X45"/>
  <c r="Z45"/>
  <c r="I46"/>
  <c r="J46"/>
  <c r="Q46" l="1"/>
  <c r="O46"/>
  <c r="N46"/>
  <c r="K47"/>
  <c r="M46"/>
  <c r="P46"/>
  <c r="L46"/>
  <c r="R46"/>
  <c r="S46"/>
  <c r="AD46"/>
  <c r="V46"/>
  <c r="Z46" l="1"/>
  <c r="AB46"/>
  <c r="AC46"/>
  <c r="W47"/>
  <c r="X46"/>
  <c r="AA46"/>
  <c r="AE46"/>
  <c r="AF45" s="1"/>
  <c r="Y46"/>
  <c r="J47"/>
  <c r="I47"/>
  <c r="S47" l="1"/>
  <c r="AD47"/>
  <c r="R47"/>
  <c r="M47"/>
  <c r="P47"/>
  <c r="O47"/>
  <c r="N47"/>
  <c r="Q47"/>
  <c r="L47"/>
  <c r="K48"/>
  <c r="V47"/>
  <c r="X47" l="1"/>
  <c r="Z47"/>
  <c r="AB47"/>
  <c r="Y47"/>
  <c r="W48"/>
  <c r="AC47"/>
  <c r="AE47"/>
  <c r="AF46" s="1"/>
  <c r="AA47"/>
  <c r="J48"/>
  <c r="I48"/>
  <c r="AD48" l="1"/>
  <c r="S48"/>
  <c r="R48"/>
  <c r="P48"/>
  <c r="M48"/>
  <c r="O48"/>
  <c r="K49"/>
  <c r="Q48"/>
  <c r="N48"/>
  <c r="L48"/>
  <c r="V48"/>
  <c r="AC48" l="1"/>
  <c r="AB48"/>
  <c r="Y48"/>
  <c r="AA48"/>
  <c r="Z48"/>
  <c r="AE48"/>
  <c r="AF47" s="1"/>
  <c r="X48"/>
  <c r="W49"/>
  <c r="I49"/>
  <c r="J49"/>
  <c r="L49" l="1"/>
  <c r="N49"/>
  <c r="M49"/>
  <c r="O49"/>
  <c r="K50"/>
  <c r="Q49"/>
  <c r="P49"/>
  <c r="AD49"/>
  <c r="S49"/>
  <c r="R49"/>
  <c r="V49"/>
  <c r="Y49" l="1"/>
  <c r="AB49"/>
  <c r="Z49"/>
  <c r="AE49"/>
  <c r="AF48" s="1"/>
  <c r="X49"/>
  <c r="AA49"/>
  <c r="AC49"/>
  <c r="W50"/>
  <c r="I50"/>
  <c r="J50"/>
  <c r="N50" l="1"/>
  <c r="K51"/>
  <c r="Q50"/>
  <c r="O50"/>
  <c r="M50"/>
  <c r="P50"/>
  <c r="L50"/>
  <c r="R50"/>
  <c r="AD50"/>
  <c r="S50"/>
  <c r="V50"/>
  <c r="AC50" l="1"/>
  <c r="Z50"/>
  <c r="Y50"/>
  <c r="X50"/>
  <c r="AE50"/>
  <c r="AF49" s="1"/>
  <c r="AA50"/>
  <c r="W51"/>
  <c r="AB50"/>
  <c r="I51"/>
  <c r="J51"/>
  <c r="K52" l="1"/>
  <c r="N51"/>
  <c r="P51"/>
  <c r="L51"/>
  <c r="Q51"/>
  <c r="M51"/>
  <c r="O51"/>
  <c r="S51"/>
  <c r="R51"/>
  <c r="AD51"/>
  <c r="V51"/>
  <c r="AA51" l="1"/>
  <c r="AC51"/>
  <c r="X51"/>
  <c r="AB51"/>
  <c r="W52"/>
  <c r="AE51"/>
  <c r="AF50" s="1"/>
  <c r="Y51"/>
  <c r="Z51"/>
  <c r="I52"/>
  <c r="J52"/>
  <c r="N52" l="1"/>
  <c r="P52"/>
  <c r="L52"/>
  <c r="K53"/>
  <c r="Q52"/>
  <c r="O52"/>
  <c r="M52"/>
  <c r="S52"/>
  <c r="R52"/>
  <c r="AD52"/>
  <c r="V52"/>
  <c r="X52" l="1"/>
  <c r="AB52"/>
  <c r="AA52"/>
  <c r="AC52"/>
  <c r="Z52"/>
  <c r="W53"/>
  <c r="AE52"/>
  <c r="AF51" s="1"/>
  <c r="Y52"/>
  <c r="J53"/>
  <c r="I53"/>
  <c r="S53" l="1"/>
  <c r="AD53"/>
  <c r="R53"/>
  <c r="O53"/>
  <c r="M53"/>
  <c r="L53"/>
  <c r="K54"/>
  <c r="P53"/>
  <c r="Q53"/>
  <c r="N53"/>
  <c r="V53"/>
  <c r="Y53" l="1"/>
  <c r="AA53"/>
  <c r="AC53"/>
  <c r="Z53"/>
  <c r="W54"/>
  <c r="AB53"/>
  <c r="X53"/>
  <c r="AE53"/>
  <c r="AF52" s="1"/>
  <c r="J54"/>
  <c r="I54"/>
  <c r="R54" l="1"/>
  <c r="S54"/>
  <c r="AD54"/>
  <c r="L54"/>
  <c r="N54"/>
  <c r="O54"/>
  <c r="M54"/>
  <c r="Q54"/>
  <c r="K55"/>
  <c r="P54"/>
  <c r="V54"/>
  <c r="AA54" l="1"/>
  <c r="AC54"/>
  <c r="AE54"/>
  <c r="AF53" s="1"/>
  <c r="Z54"/>
  <c r="X54"/>
  <c r="AB54"/>
  <c r="W55"/>
  <c r="Y54"/>
  <c r="I55"/>
  <c r="J55"/>
  <c r="K56" l="1"/>
  <c r="Q55"/>
  <c r="M55"/>
  <c r="P55"/>
  <c r="N55"/>
  <c r="L55"/>
  <c r="O55"/>
  <c r="AD55"/>
  <c r="R55"/>
  <c r="S55"/>
  <c r="V55"/>
  <c r="Z55" l="1"/>
  <c r="Y55"/>
  <c r="X55"/>
  <c r="AA55"/>
  <c r="W56"/>
  <c r="AB55"/>
  <c r="AE55"/>
  <c r="AF54" s="1"/>
  <c r="AC55"/>
  <c r="J56"/>
  <c r="I56"/>
  <c r="S56" l="1"/>
  <c r="R56"/>
  <c r="AD56"/>
  <c r="M56"/>
  <c r="P56"/>
  <c r="O56"/>
  <c r="L56"/>
  <c r="Q56"/>
  <c r="N56"/>
  <c r="K57"/>
  <c r="V56"/>
  <c r="AA56" l="1"/>
  <c r="AE56"/>
  <c r="AF55" s="1"/>
  <c r="X56"/>
  <c r="AB56"/>
  <c r="AC56"/>
  <c r="W57"/>
  <c r="Z56"/>
  <c r="Y56"/>
  <c r="I57"/>
  <c r="J57"/>
  <c r="L57" l="1"/>
  <c r="N57"/>
  <c r="Q57"/>
  <c r="O57"/>
  <c r="M57"/>
  <c r="P57"/>
  <c r="K58"/>
  <c r="S57"/>
  <c r="AD57"/>
  <c r="R57"/>
  <c r="V57"/>
  <c r="X57" l="1"/>
  <c r="AA57"/>
  <c r="AB57"/>
  <c r="Z57"/>
  <c r="W58"/>
  <c r="AC57"/>
  <c r="Y57"/>
  <c r="AE57"/>
  <c r="AF56" s="1"/>
  <c r="J58"/>
  <c r="I58"/>
  <c r="AD58" l="1"/>
  <c r="S58"/>
  <c r="R58"/>
  <c r="N58"/>
  <c r="O58"/>
  <c r="P58"/>
  <c r="L58"/>
  <c r="K59"/>
  <c r="Q58"/>
  <c r="M58"/>
  <c r="V58"/>
  <c r="AB58" l="1"/>
  <c r="X58"/>
  <c r="AE58"/>
  <c r="AF57" s="1"/>
  <c r="Y58"/>
  <c r="Z58"/>
  <c r="W59"/>
  <c r="AC58"/>
  <c r="AA58"/>
  <c r="I59"/>
  <c r="J59"/>
  <c r="N59" l="1"/>
  <c r="P59"/>
  <c r="O59"/>
  <c r="Q59"/>
  <c r="L59"/>
  <c r="M59"/>
  <c r="K60"/>
  <c r="AD59"/>
  <c r="S59"/>
  <c r="R59"/>
  <c r="V59"/>
  <c r="Y59" l="1"/>
  <c r="AA59"/>
  <c r="Z59"/>
  <c r="AB59"/>
  <c r="W60"/>
  <c r="AE59"/>
  <c r="AF58" s="1"/>
  <c r="AC59"/>
  <c r="X59"/>
  <c r="J60"/>
  <c r="I60"/>
  <c r="AD60" l="1"/>
  <c r="S60"/>
  <c r="R60"/>
  <c r="K61"/>
  <c r="P60"/>
  <c r="L60"/>
  <c r="N60"/>
  <c r="O60"/>
  <c r="M60"/>
  <c r="Q60"/>
  <c r="V60"/>
  <c r="AB60" l="1"/>
  <c r="X60"/>
  <c r="AC60"/>
  <c r="AE60"/>
  <c r="AF59" s="1"/>
  <c r="Z60"/>
  <c r="Y60"/>
  <c r="AA60"/>
  <c r="W61"/>
  <c r="I61"/>
  <c r="J61"/>
  <c r="N61" l="1"/>
  <c r="Q61"/>
  <c r="O61"/>
  <c r="K62"/>
  <c r="P61"/>
  <c r="M61"/>
  <c r="L61"/>
  <c r="AD61"/>
  <c r="R61"/>
  <c r="S61"/>
  <c r="V61"/>
  <c r="W62" l="1"/>
  <c r="AC61"/>
  <c r="Z61"/>
  <c r="X61"/>
  <c r="AB61"/>
  <c r="AA61"/>
  <c r="Y61"/>
  <c r="AE61"/>
  <c r="AF60" s="1"/>
  <c r="J62"/>
  <c r="I62"/>
  <c r="AD62" l="1"/>
  <c r="R62"/>
  <c r="S62"/>
  <c r="Q62"/>
  <c r="N62"/>
  <c r="M62"/>
  <c r="P62"/>
  <c r="K63"/>
  <c r="O62"/>
  <c r="L62"/>
  <c r="V62"/>
  <c r="Y62" l="1"/>
  <c r="AC62"/>
  <c r="AA62"/>
  <c r="AE62"/>
  <c r="AF61" s="1"/>
  <c r="AB62"/>
  <c r="Z62"/>
  <c r="W63"/>
  <c r="X62"/>
  <c r="J63"/>
  <c r="I63"/>
  <c r="R63" l="1"/>
  <c r="AD63"/>
  <c r="S63"/>
  <c r="O63"/>
  <c r="Q63"/>
  <c r="N63"/>
  <c r="L63"/>
  <c r="M63"/>
  <c r="K64"/>
  <c r="P63"/>
  <c r="V63"/>
  <c r="W64" l="1"/>
  <c r="Z63"/>
  <c r="AC63"/>
  <c r="AA63"/>
  <c r="X63"/>
  <c r="AE63"/>
  <c r="AF62" s="1"/>
  <c r="Y63"/>
  <c r="AB63"/>
  <c r="I64"/>
  <c r="J64"/>
  <c r="M64" l="1"/>
  <c r="N64"/>
  <c r="Q64"/>
  <c r="L64"/>
  <c r="O64"/>
  <c r="K65"/>
  <c r="P64"/>
  <c r="AD64"/>
  <c r="S64"/>
  <c r="R64"/>
  <c r="V64"/>
  <c r="X64" l="1"/>
  <c r="AA64"/>
  <c r="AE64"/>
  <c r="AF63" s="1"/>
  <c r="Y64"/>
  <c r="Z64"/>
  <c r="AB64"/>
  <c r="AC64"/>
  <c r="W65"/>
  <c r="I65"/>
  <c r="J65"/>
  <c r="N65" l="1"/>
  <c r="L65"/>
  <c r="Q65"/>
  <c r="K66"/>
  <c r="P65"/>
  <c r="O65"/>
  <c r="M65"/>
  <c r="AD65"/>
  <c r="S65"/>
  <c r="R65"/>
  <c r="V65"/>
  <c r="W66" l="1"/>
  <c r="AB65"/>
  <c r="Z65"/>
  <c r="X65"/>
  <c r="Y65"/>
  <c r="AA65"/>
  <c r="AC65"/>
  <c r="AE65"/>
  <c r="AF64" s="1"/>
  <c r="J66"/>
  <c r="I66"/>
  <c r="AD66" l="1"/>
  <c r="R66"/>
  <c r="S66"/>
  <c r="P66"/>
  <c r="N66"/>
  <c r="K67"/>
  <c r="M66"/>
  <c r="Q66"/>
  <c r="L66"/>
  <c r="O66"/>
  <c r="V66"/>
  <c r="Z66" l="1"/>
  <c r="AC66"/>
  <c r="Y66"/>
  <c r="AE66"/>
  <c r="X66"/>
  <c r="W67"/>
  <c r="AA66"/>
  <c r="AB66"/>
  <c r="AF65"/>
  <c r="I67"/>
  <c r="J67"/>
  <c r="K68" l="1"/>
  <c r="Q67"/>
  <c r="P67"/>
  <c r="O67"/>
  <c r="N67"/>
  <c r="L67"/>
  <c r="M67"/>
  <c r="R67"/>
  <c r="S67"/>
  <c r="AD67"/>
  <c r="V67"/>
  <c r="AE67" l="1"/>
  <c r="Y67"/>
  <c r="AC67"/>
  <c r="AA67"/>
  <c r="AB67"/>
  <c r="W68"/>
  <c r="Z67"/>
  <c r="X67"/>
  <c r="I68"/>
  <c r="AF66"/>
  <c r="J68"/>
  <c r="M68" l="1"/>
  <c r="Q68"/>
  <c r="P68"/>
  <c r="K69"/>
  <c r="L68"/>
  <c r="O68"/>
  <c r="N68"/>
  <c r="AD68"/>
  <c r="S68"/>
  <c r="R68"/>
  <c r="V68"/>
  <c r="AC68" l="1"/>
  <c r="AB68"/>
  <c r="AE68"/>
  <c r="X68"/>
  <c r="Y68"/>
  <c r="W69"/>
  <c r="AA68"/>
  <c r="Z68"/>
  <c r="J69"/>
  <c r="AF67"/>
  <c r="I69"/>
  <c r="R69" l="1"/>
  <c r="AD69"/>
  <c r="S69"/>
  <c r="Q69"/>
  <c r="L69"/>
  <c r="K70"/>
  <c r="O69"/>
  <c r="N69"/>
  <c r="M69"/>
  <c r="P69"/>
  <c r="V69"/>
  <c r="AE69" l="1"/>
  <c r="X69"/>
  <c r="AB69"/>
  <c r="Z69"/>
  <c r="AA69"/>
  <c r="W70"/>
  <c r="Y69"/>
  <c r="AC69"/>
  <c r="I70"/>
  <c r="J70"/>
  <c r="AF68"/>
  <c r="O70" l="1"/>
  <c r="P70"/>
  <c r="L70"/>
  <c r="Q70"/>
  <c r="K71"/>
  <c r="N70"/>
  <c r="M70"/>
  <c r="S70"/>
  <c r="AD70"/>
  <c r="R70"/>
  <c r="V70"/>
  <c r="AC70" l="1"/>
  <c r="AB70"/>
  <c r="X70"/>
  <c r="AE70"/>
  <c r="Y70"/>
  <c r="W71"/>
  <c r="Z70"/>
  <c r="AA70"/>
  <c r="AF69"/>
  <c r="J71"/>
  <c r="I71"/>
  <c r="AD71" l="1"/>
  <c r="R71"/>
  <c r="S71"/>
  <c r="M71"/>
  <c r="L71"/>
  <c r="O71"/>
  <c r="Q71"/>
  <c r="P71"/>
  <c r="N71"/>
  <c r="K72"/>
  <c r="V71"/>
  <c r="X71" l="1"/>
  <c r="Y71"/>
  <c r="AA71"/>
  <c r="AE71"/>
  <c r="AB71"/>
  <c r="Z71"/>
  <c r="AC71"/>
  <c r="W72"/>
  <c r="AF70"/>
  <c r="J72"/>
  <c r="I72"/>
  <c r="S72" l="1"/>
  <c r="AD72"/>
  <c r="R72"/>
  <c r="Q72"/>
  <c r="P72"/>
  <c r="K73"/>
  <c r="L72"/>
  <c r="M72"/>
  <c r="N72"/>
  <c r="O72"/>
  <c r="A10" i="4"/>
  <c r="A11" s="1"/>
  <c r="V72" i="3"/>
  <c r="AE72" l="1"/>
  <c r="W73"/>
  <c r="AC72"/>
  <c r="Y72"/>
  <c r="AA72"/>
  <c r="X72"/>
  <c r="Z72"/>
  <c r="AB72"/>
  <c r="A12" i="4"/>
  <c r="J73" i="3"/>
  <c r="I73"/>
  <c r="AF71"/>
  <c r="AD73" l="1"/>
  <c r="S73"/>
  <c r="R73"/>
  <c r="O73"/>
  <c r="N73"/>
  <c r="L73"/>
  <c r="P73"/>
  <c r="M73"/>
  <c r="K74"/>
  <c r="Q73"/>
  <c r="A13" i="4"/>
  <c r="A14" s="1"/>
  <c r="A15" s="1"/>
  <c r="A16" s="1"/>
  <c r="V73" i="3"/>
  <c r="AA73" l="1"/>
  <c r="W74"/>
  <c r="AE73"/>
  <c r="X73"/>
  <c r="AB73"/>
  <c r="Z73"/>
  <c r="Y73"/>
  <c r="AC73"/>
  <c r="A17" i="4"/>
  <c r="A18" s="1"/>
  <c r="J74" i="3"/>
  <c r="I74"/>
  <c r="AF72"/>
  <c r="R74" l="1"/>
  <c r="S74"/>
  <c r="AD74"/>
  <c r="Q74"/>
  <c r="K75"/>
  <c r="P74"/>
  <c r="O74"/>
  <c r="N74"/>
  <c r="L74"/>
  <c r="M74"/>
  <c r="A19" i="4"/>
  <c r="V74" i="3"/>
  <c r="AE74" l="1"/>
  <c r="Z74"/>
  <c r="AC74"/>
  <c r="AA74"/>
  <c r="X74"/>
  <c r="W75"/>
  <c r="AB74"/>
  <c r="Y74"/>
  <c r="A20" i="4"/>
  <c r="I75" i="3"/>
  <c r="J75"/>
  <c r="AF73"/>
  <c r="M75" l="1"/>
  <c r="N75"/>
  <c r="O75"/>
  <c r="K76"/>
  <c r="L75"/>
  <c r="Q75"/>
  <c r="P75"/>
  <c r="AD75"/>
  <c r="S75"/>
  <c r="R75"/>
  <c r="A21" i="4"/>
  <c r="V75" i="3"/>
  <c r="Y75" l="1"/>
  <c r="AC75"/>
  <c r="X75"/>
  <c r="AE75"/>
  <c r="Z75"/>
  <c r="AA75"/>
  <c r="W76"/>
  <c r="AB75"/>
  <c r="A22" i="4"/>
  <c r="AF74" i="3"/>
  <c r="I76"/>
  <c r="J76"/>
  <c r="L76" l="1"/>
  <c r="O76"/>
  <c r="K77"/>
  <c r="M76"/>
  <c r="N76"/>
  <c r="Q76"/>
  <c r="P76"/>
  <c r="R76"/>
  <c r="AD76"/>
  <c r="S76"/>
  <c r="A23" i="4"/>
  <c r="V76" i="3"/>
  <c r="AB76" l="1"/>
  <c r="Z76"/>
  <c r="AE76"/>
  <c r="Y76"/>
  <c r="AA76"/>
  <c r="X76"/>
  <c r="AC76"/>
  <c r="W77"/>
  <c r="A24" i="4"/>
  <c r="I77" i="3"/>
  <c r="J77"/>
  <c r="AF75"/>
  <c r="M77" l="1"/>
  <c r="L77"/>
  <c r="O77"/>
  <c r="Q77"/>
  <c r="N77"/>
  <c r="P77"/>
  <c r="AD77"/>
  <c r="R77"/>
  <c r="S77"/>
  <c r="A25" i="4"/>
  <c r="V77" i="3"/>
  <c r="AB77" l="1"/>
  <c r="Y77"/>
  <c r="AA77"/>
  <c r="AC77"/>
  <c r="X77"/>
  <c r="Z77"/>
  <c r="AE77"/>
  <c r="A26" i="4"/>
  <c r="A27" l="1"/>
  <c r="AF77" i="3"/>
  <c r="AF76"/>
  <c r="A28" i="4" l="1"/>
  <c r="A29" l="1"/>
  <c r="A30" l="1"/>
  <c r="A31" l="1"/>
  <c r="A32" l="1"/>
  <c r="A33" l="1"/>
  <c r="A34" l="1"/>
  <c r="A35" l="1"/>
  <c r="A36" l="1"/>
  <c r="A37" l="1"/>
  <c r="A38" l="1"/>
  <c r="A39" l="1"/>
  <c r="A40" l="1"/>
  <c r="A42" l="1"/>
  <c r="A43" l="1"/>
  <c r="A73" l="1"/>
  <c r="A44" l="1"/>
  <c r="A45"/>
  <c r="A46"/>
  <c r="A47"/>
  <c r="A48"/>
  <c r="A49"/>
  <c r="A50"/>
  <c r="A51"/>
  <c r="A52"/>
  <c r="A53"/>
  <c r="A54"/>
  <c r="A55" s="1"/>
  <c r="A56" l="1"/>
  <c r="A57" l="1"/>
  <c r="A58" l="1"/>
  <c r="A59" s="1"/>
  <c r="A60" l="1"/>
  <c r="A61" s="1"/>
  <c r="A62" l="1"/>
  <c r="A63" s="1"/>
  <c r="A64" l="1"/>
  <c r="A65" l="1"/>
  <c r="A66" l="1"/>
  <c r="A4" i="3"/>
  <c r="A67" i="4" l="1"/>
  <c r="A68" l="1"/>
  <c r="A69" l="1"/>
  <c r="A70" l="1"/>
  <c r="A71" l="1"/>
  <c r="A72" l="1"/>
  <c r="AJ31" i="3"/>
  <c r="AJ29"/>
  <c r="AJ27"/>
  <c r="AJ25"/>
  <c r="AJ23"/>
  <c r="AJ21"/>
  <c r="AJ19"/>
  <c r="AJ20"/>
  <c r="AJ22"/>
  <c r="AJ24"/>
  <c r="AJ26"/>
  <c r="AJ28"/>
  <c r="AJ30"/>
  <c r="AJ32"/>
  <c r="A31" l="1"/>
  <c r="A29"/>
  <c r="A27"/>
  <c r="A25"/>
  <c r="A23"/>
  <c r="A21"/>
  <c r="A20"/>
  <c r="A22"/>
  <c r="A24"/>
  <c r="A26"/>
  <c r="A28"/>
  <c r="A30"/>
  <c r="A32"/>
  <c r="A33"/>
  <c r="AJ33"/>
  <c r="A34"/>
  <c r="AJ34"/>
  <c r="A35"/>
  <c r="AJ35"/>
  <c r="A36"/>
  <c r="AJ36"/>
  <c r="A37"/>
  <c r="AJ37"/>
  <c r="A38"/>
  <c r="AJ38"/>
  <c r="A39"/>
  <c r="AJ39"/>
  <c r="A40"/>
  <c r="AJ40"/>
  <c r="A41"/>
  <c r="AJ41"/>
  <c r="A42"/>
  <c r="AJ42"/>
  <c r="A43"/>
  <c r="AJ43"/>
  <c r="A44"/>
  <c r="AJ44"/>
  <c r="A45"/>
  <c r="AJ45"/>
  <c r="A46"/>
  <c r="AJ46"/>
  <c r="A47"/>
  <c r="AJ47"/>
  <c r="A48"/>
  <c r="AJ48"/>
  <c r="A49"/>
  <c r="AJ49"/>
  <c r="A50"/>
  <c r="AJ50"/>
  <c r="A51"/>
  <c r="AJ51"/>
  <c r="A52"/>
  <c r="AJ52"/>
  <c r="A53"/>
  <c r="AJ53"/>
  <c r="A54"/>
  <c r="AJ54"/>
  <c r="A55"/>
  <c r="AJ55"/>
  <c r="A56"/>
  <c r="AJ56"/>
  <c r="A57"/>
  <c r="AJ57"/>
  <c r="A58"/>
  <c r="AJ58"/>
  <c r="A59"/>
  <c r="AJ59"/>
  <c r="A60"/>
  <c r="AJ60"/>
  <c r="A61"/>
  <c r="AJ61"/>
  <c r="A62"/>
  <c r="AJ62"/>
  <c r="A63"/>
  <c r="AJ63"/>
  <c r="A64"/>
  <c r="AJ64"/>
  <c r="A65"/>
  <c r="AJ65"/>
  <c r="A66"/>
  <c r="AJ66"/>
  <c r="A67"/>
  <c r="AJ67"/>
  <c r="A68"/>
  <c r="AJ68"/>
  <c r="A69"/>
  <c r="AJ69"/>
  <c r="A70"/>
  <c r="AJ70"/>
  <c r="A71"/>
  <c r="AJ71"/>
  <c r="A72"/>
  <c r="AJ72"/>
  <c r="A73"/>
  <c r="AJ73"/>
  <c r="A74"/>
  <c r="AJ74"/>
  <c r="A75"/>
  <c r="AJ75"/>
  <c r="A76"/>
  <c r="AJ76"/>
  <c r="A77"/>
  <c r="F1" s="1"/>
  <c r="B75"/>
  <c r="D75"/>
  <c r="C75"/>
  <c r="E75"/>
  <c r="F75"/>
  <c r="B71"/>
  <c r="D71"/>
  <c r="C71"/>
  <c r="E71"/>
  <c r="F71"/>
  <c r="F67"/>
  <c r="D67"/>
  <c r="C67"/>
  <c r="E67"/>
  <c r="B67"/>
  <c r="F63"/>
  <c r="D63"/>
  <c r="C63"/>
  <c r="E63"/>
  <c r="B63"/>
  <c r="F59"/>
  <c r="D59"/>
  <c r="C59"/>
  <c r="E59"/>
  <c r="B59"/>
  <c r="F55"/>
  <c r="D55"/>
  <c r="C55"/>
  <c r="E55"/>
  <c r="B55"/>
  <c r="F51"/>
  <c r="C51"/>
  <c r="E51"/>
  <c r="B51"/>
  <c r="D51"/>
  <c r="D47"/>
  <c r="F47"/>
  <c r="C47"/>
  <c r="E47"/>
  <c r="B47"/>
  <c r="E43"/>
  <c r="B43"/>
  <c r="D43"/>
  <c r="F43"/>
  <c r="C43"/>
  <c r="E39"/>
  <c r="B39"/>
  <c r="D39"/>
  <c r="F39"/>
  <c r="C39"/>
  <c r="E35"/>
  <c r="F35"/>
  <c r="D35"/>
  <c r="B35"/>
  <c r="C35"/>
  <c r="E31"/>
  <c r="B31"/>
  <c r="D31"/>
  <c r="F31"/>
  <c r="C31"/>
  <c r="E27"/>
  <c r="B27"/>
  <c r="D27"/>
  <c r="F27"/>
  <c r="C27"/>
  <c r="E23"/>
  <c r="B23"/>
  <c r="D23"/>
  <c r="F23"/>
  <c r="C23"/>
  <c r="B77"/>
  <c r="C77"/>
  <c r="E77"/>
  <c r="D77"/>
  <c r="F77"/>
  <c r="C22"/>
  <c r="E22"/>
  <c r="B22"/>
  <c r="F22"/>
  <c r="D22"/>
  <c r="C26"/>
  <c r="E26"/>
  <c r="B26"/>
  <c r="F26"/>
  <c r="D26"/>
  <c r="C30"/>
  <c r="E30"/>
  <c r="B30"/>
  <c r="F30"/>
  <c r="D30"/>
  <c r="C34"/>
  <c r="E34"/>
  <c r="B34"/>
  <c r="F34"/>
  <c r="D34"/>
  <c r="E38"/>
  <c r="B38"/>
  <c r="F38"/>
  <c r="D38"/>
  <c r="C38"/>
  <c r="C42"/>
  <c r="B42"/>
  <c r="E42"/>
  <c r="D42"/>
  <c r="F42"/>
  <c r="B46"/>
  <c r="C46"/>
  <c r="E46"/>
  <c r="D46"/>
  <c r="F46"/>
  <c r="D50"/>
  <c r="F50"/>
  <c r="E50"/>
  <c r="C50"/>
  <c r="B50"/>
  <c r="B54"/>
  <c r="C54"/>
  <c r="F54"/>
  <c r="E54"/>
  <c r="D54"/>
  <c r="D58"/>
  <c r="B58"/>
  <c r="C58"/>
  <c r="F58"/>
  <c r="E58"/>
  <c r="D62"/>
  <c r="B62"/>
  <c r="C62"/>
  <c r="F62"/>
  <c r="E62"/>
  <c r="D66"/>
  <c r="B66"/>
  <c r="C66"/>
  <c r="F66"/>
  <c r="E66"/>
  <c r="D70"/>
  <c r="F70"/>
  <c r="E70"/>
  <c r="B70"/>
  <c r="C70"/>
  <c r="D74"/>
  <c r="F74"/>
  <c r="E74"/>
  <c r="B74"/>
  <c r="C74"/>
  <c r="F73"/>
  <c r="B73"/>
  <c r="C73"/>
  <c r="E73"/>
  <c r="D73"/>
  <c r="B69"/>
  <c r="D69"/>
  <c r="C69"/>
  <c r="E69"/>
  <c r="F69"/>
  <c r="B65"/>
  <c r="F65"/>
  <c r="C65"/>
  <c r="E65"/>
  <c r="D65"/>
  <c r="B61"/>
  <c r="F61"/>
  <c r="C61"/>
  <c r="E61"/>
  <c r="D61"/>
  <c r="E57"/>
  <c r="F57"/>
  <c r="C57"/>
  <c r="B57"/>
  <c r="D57"/>
  <c r="F53"/>
  <c r="C53"/>
  <c r="E53"/>
  <c r="D53"/>
  <c r="B53"/>
  <c r="D49"/>
  <c r="F49"/>
  <c r="C49"/>
  <c r="E49"/>
  <c r="B49"/>
  <c r="F45"/>
  <c r="E45"/>
  <c r="D45"/>
  <c r="B45"/>
  <c r="C45"/>
  <c r="F41"/>
  <c r="E41"/>
  <c r="D41"/>
  <c r="B41"/>
  <c r="C41"/>
  <c r="F37"/>
  <c r="E37"/>
  <c r="D37"/>
  <c r="B37"/>
  <c r="C37"/>
  <c r="E33"/>
  <c r="D33"/>
  <c r="B33"/>
  <c r="C33"/>
  <c r="F33"/>
  <c r="F29"/>
  <c r="E29"/>
  <c r="D29"/>
  <c r="B29"/>
  <c r="C29"/>
  <c r="F25"/>
  <c r="E25"/>
  <c r="D25"/>
  <c r="B25"/>
  <c r="C25"/>
  <c r="F21"/>
  <c r="E21"/>
  <c r="D21"/>
  <c r="B21"/>
  <c r="C21"/>
  <c r="B20"/>
  <c r="F20"/>
  <c r="D20"/>
  <c r="C20"/>
  <c r="E20"/>
  <c r="C24"/>
  <c r="B24"/>
  <c r="D24"/>
  <c r="E24"/>
  <c r="F24"/>
  <c r="C28"/>
  <c r="E28"/>
  <c r="D28"/>
  <c r="B28"/>
  <c r="F28"/>
  <c r="C32"/>
  <c r="E32"/>
  <c r="D32"/>
  <c r="B32"/>
  <c r="F32"/>
  <c r="E36"/>
  <c r="D36"/>
  <c r="B36"/>
  <c r="F36"/>
  <c r="C36"/>
  <c r="C40"/>
  <c r="E40"/>
  <c r="D40"/>
  <c r="B40"/>
  <c r="F40"/>
  <c r="E44"/>
  <c r="D44"/>
  <c r="B44"/>
  <c r="F44"/>
  <c r="C44"/>
  <c r="D48"/>
  <c r="C48"/>
  <c r="E48"/>
  <c r="F48"/>
  <c r="B48"/>
  <c r="D52"/>
  <c r="F52"/>
  <c r="E52"/>
  <c r="C52"/>
  <c r="B52"/>
  <c r="D56"/>
  <c r="F56"/>
  <c r="C56"/>
  <c r="E56"/>
  <c r="B56"/>
  <c r="D60"/>
  <c r="F60"/>
  <c r="C60"/>
  <c r="E60"/>
  <c r="B60"/>
  <c r="D64"/>
  <c r="F64"/>
  <c r="C64"/>
  <c r="E64"/>
  <c r="B64"/>
  <c r="D68"/>
  <c r="B68"/>
  <c r="C68"/>
  <c r="F68"/>
  <c r="E68"/>
  <c r="D72"/>
  <c r="B72"/>
  <c r="C72"/>
  <c r="E72"/>
  <c r="F72"/>
  <c r="D76"/>
  <c r="B76"/>
  <c r="C76"/>
  <c r="E76"/>
  <c r="F76"/>
  <c r="AJ7"/>
  <c r="AJ6"/>
  <c r="AJ9"/>
  <c r="AJ11"/>
  <c r="AJ13"/>
  <c r="AJ15"/>
  <c r="AJ17"/>
  <c r="AJ77"/>
  <c r="AJ5"/>
  <c r="AJ8"/>
  <c r="AJ10"/>
  <c r="AJ12"/>
  <c r="AJ14"/>
  <c r="AJ16"/>
  <c r="AJ18"/>
  <c r="AJ4"/>
</calcChain>
</file>

<file path=xl/sharedStrings.xml><?xml version="1.0" encoding="utf-8"?>
<sst xmlns="http://schemas.openxmlformats.org/spreadsheetml/2006/main" count="267" uniqueCount="183">
  <si>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</si>
  <si>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</si>
  <si>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</si>
  <si>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</si>
  <si>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</si>
  <si>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</si>
  <si>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</si>
  <si>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</si>
  <si>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</si>
  <si>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</si>
  <si>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</si>
  <si>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</si>
  <si>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</si>
  <si>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</si>
  <si>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</si>
  <si>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</si>
  <si>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</si>
  <si>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</si>
  <si>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</si>
  <si>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</si>
  <si>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</si>
  <si>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</si>
  <si>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</si>
  <si>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Licence</t>
  </si>
  <si>
    <t>Share</t>
  </si>
  <si>
    <t>No. of Participants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</si>
  <si>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</si>
  <si>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</si>
  <si>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</si>
  <si>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</si>
  <si>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</si>
  <si>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</si>
  <si>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Winter Moorings</t>
  </si>
  <si>
    <t>Gifts/donations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</si>
  <si>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</si>
  <si>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</si>
  <si>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</si>
  <si>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DF</t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</si>
  <si>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</si>
  <si>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</si>
  <si>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</si>
  <si>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</si>
  <si>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</si>
  <si>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</si>
  <si>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</si>
  <si>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JGC</t>
  </si>
  <si>
    <t>GRB</t>
  </si>
  <si>
    <t>Unplanned / Emergencies</t>
  </si>
  <si>
    <t>DB</t>
  </si>
  <si>
    <t>Occasional moorings reduced from £1500 in 2006</t>
  </si>
  <si>
    <t>Emergencies were reduced from £800 in 2006</t>
  </si>
  <si>
    <t>DJ</t>
  </si>
  <si>
    <t>Miscellaneous</t>
  </si>
  <si>
    <t xml:space="preserve">Working w/e food </t>
  </si>
  <si>
    <t>Clean rain gullies around stern counter area</t>
  </si>
  <si>
    <t>Start of Season</t>
  </si>
  <si>
    <t>Remove all surplus materials and food etc</t>
  </si>
  <si>
    <t>JGC/PB</t>
  </si>
  <si>
    <t>plus</t>
  </si>
  <si>
    <t xml:space="preserve">Clean boat after working w/e - Co-ordinate </t>
  </si>
  <si>
    <t>Restock &amp; update handover sheet</t>
  </si>
  <si>
    <t>Restock CH antifreeze &amp; check water levels</t>
  </si>
  <si>
    <t>in stock</t>
  </si>
  <si>
    <t>Restock water filters &amp; Freezeban</t>
  </si>
  <si>
    <t>Priority 6=Special major project, budgeted from funds</t>
  </si>
  <si>
    <t>TBA</t>
  </si>
  <si>
    <t>ALL</t>
  </si>
  <si>
    <t>Specials</t>
  </si>
  <si>
    <t>Selected</t>
  </si>
  <si>
    <t>Special Projects to Priority</t>
  </si>
  <si>
    <r>
      <t xml:space="preserve">Licence </t>
    </r>
    <r>
      <rPr>
        <b/>
        <i/>
        <sz val="11"/>
        <color indexed="10"/>
        <rFont val="Arial"/>
        <family val="2"/>
      </rPr>
      <t>inflated by 6%</t>
    </r>
    <r>
      <rPr>
        <i/>
        <sz val="11"/>
        <rFont val="Arial"/>
        <family val="2"/>
      </rPr>
      <t xml:space="preserve"> over last year</t>
    </r>
  </si>
  <si>
    <t xml:space="preserve"> TOTAL for jobs with priority up to</t>
  </si>
  <si>
    <t>TOTAL for all jobs  - priority up to</t>
  </si>
  <si>
    <t>TOTAL for major projects with priority up to</t>
  </si>
  <si>
    <t>jgc</t>
  </si>
  <si>
    <t>TM</t>
  </si>
  <si>
    <t>Restock diesel tonic and oil + fuel+ air filters</t>
  </si>
  <si>
    <t>November</t>
  </si>
  <si>
    <t>December</t>
  </si>
  <si>
    <t>Full Winterisation</t>
  </si>
  <si>
    <t>Electrics</t>
  </si>
  <si>
    <r>
      <t xml:space="preserve">Winter moorings </t>
    </r>
    <r>
      <rPr>
        <b/>
        <i/>
        <sz val="11"/>
        <color indexed="10"/>
        <rFont val="Arial"/>
        <family val="2"/>
      </rPr>
      <t>inflated by 5%</t>
    </r>
    <r>
      <rPr>
        <i/>
        <sz val="11"/>
        <rFont val="Arial"/>
        <family val="2"/>
      </rPr>
      <t xml:space="preserve"> over last year</t>
    </r>
  </si>
  <si>
    <t>NP daily rate</t>
  </si>
  <si>
    <t>PF</t>
  </si>
  <si>
    <t>Day charge increased from £15/20 in 2011</t>
  </si>
  <si>
    <t>NPs target increased from £800 in 2008 but reduced from £1000 in 2011</t>
  </si>
  <si>
    <t>JF</t>
  </si>
  <si>
    <t>JF/PB</t>
  </si>
  <si>
    <t>Painting</t>
  </si>
  <si>
    <t>DA/DRK</t>
  </si>
  <si>
    <t>Re-stock first aid kit as needed</t>
  </si>
  <si>
    <t>Trip income (net of costs)</t>
  </si>
  <si>
    <t>Daily income (net of costs)</t>
  </si>
  <si>
    <t xml:space="preserve">Partial winterisation </t>
  </si>
  <si>
    <t>Budget Asumptions</t>
  </si>
  <si>
    <t>Check both gas locker vents to outside are clear</t>
  </si>
  <si>
    <t>Share increased by £30 in 2010, increased  again in 2013 by £30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</si>
  <si>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</si>
  <si>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Not this year</t>
  </si>
  <si>
    <t>Check fire extinguishers (and shake powder to remove lumpyness) and fire blanket</t>
  </si>
  <si>
    <r>
      <t xml:space="preserve">Surplus / </t>
    </r>
    <r>
      <rPr>
        <sz val="12"/>
        <color indexed="10"/>
        <rFont val="Arial"/>
        <family val="2"/>
      </rPr>
      <t>Loss</t>
    </r>
  </si>
  <si>
    <t>Insurance TBA</t>
  </si>
  <si>
    <t>2017 EOY Floating Fund</t>
  </si>
  <si>
    <t>(charge minus cost/trip x No. of trips = budget)</t>
  </si>
  <si>
    <t>(charge minus cost/day x Days use = budget)</t>
  </si>
  <si>
    <t xml:space="preserve">Check/fix bilge pumps and auto switches operational </t>
  </si>
  <si>
    <t xml:space="preserve">Check mounts,  transmission and alternator belt </t>
  </si>
  <si>
    <t>Clean rubber mat on stern counter area</t>
  </si>
  <si>
    <t>Joinery</t>
  </si>
  <si>
    <t>DB/DA</t>
  </si>
  <si>
    <r>
      <t>Check for any soft board (replace as necessary) and water under floor</t>
    </r>
    <r>
      <rPr>
        <sz val="11"/>
        <color indexed="10"/>
        <rFont val="Arial"/>
        <family val="2"/>
      </rPr>
      <t xml:space="preserve"> </t>
    </r>
  </si>
  <si>
    <t>Laundry: clean blankets &amp; curtains</t>
  </si>
  <si>
    <r>
      <t xml:space="preserve">Check battery electrolytes  (measure SG) </t>
    </r>
    <r>
      <rPr>
        <sz val="11"/>
        <rFont val="Arial"/>
        <family val="2"/>
      </rPr>
      <t>Clean &amp; grease terminals</t>
    </r>
  </si>
  <si>
    <r>
      <t>Restock Blue for loos</t>
    </r>
    <r>
      <rPr>
        <sz val="11"/>
        <rFont val="Arial"/>
        <family val="2"/>
      </rPr>
      <t xml:space="preserve"> (</t>
    </r>
    <r>
      <rPr>
        <sz val="8"/>
        <rFont val="Arial"/>
        <family val="2"/>
      </rPr>
      <t>charge to "Pump-out"</t>
    </r>
    <r>
      <rPr>
        <sz val="11"/>
        <rFont val="Arial"/>
        <family val="2"/>
      </rPr>
      <t>)</t>
    </r>
  </si>
  <si>
    <r>
      <t xml:space="preserve">Restock engine oil </t>
    </r>
    <r>
      <rPr>
        <sz val="11"/>
        <rFont val="Arial"/>
        <family val="2"/>
      </rPr>
      <t>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  <r>
      <rPr>
        <sz val="11"/>
        <color indexed="8"/>
        <rFont val="Arial"/>
        <family val="2"/>
      </rPr>
      <t>as needed</t>
    </r>
  </si>
  <si>
    <t>Restock/assess light bulbs</t>
  </si>
  <si>
    <t>Replace anchor rope</t>
  </si>
  <si>
    <t>Resolve water pump voltage problem</t>
  </si>
  <si>
    <t xml:space="preserve">Add spotlight option to front headlight.  </t>
  </si>
  <si>
    <t xml:space="preserve">  JOBS TO BE DONE EVERY YEAR</t>
  </si>
  <si>
    <t xml:space="preserve">  JOBS FOR THIS YEAR</t>
  </si>
  <si>
    <t>Make a new cover for the rear steps</t>
  </si>
  <si>
    <t>Check propeller (if dry docked)</t>
  </si>
  <si>
    <t>Engineering</t>
  </si>
  <si>
    <t>2017 job, not done</t>
  </si>
  <si>
    <t>Pumpout</t>
  </si>
  <si>
    <t>Number of NP days (122)</t>
  </si>
  <si>
    <t>Days use (64)</t>
  </si>
  <si>
    <t>Cost/day Fuel /gas (£17)</t>
  </si>
  <si>
    <t>Number of trips (17)</t>
  </si>
  <si>
    <t>Cost/trip of Pumpout (£21)</t>
  </si>
  <si>
    <t>Temporary removable shelf in port side wardrobe. Varnish/replace/discard.</t>
  </si>
  <si>
    <t>Touch up blacking above waterline hull if possible)</t>
  </si>
  <si>
    <r>
      <t>Service engine (oil &amp; filters mid season)  add diesel tonic, Oil and filter, Fuel filter,</t>
    </r>
    <r>
      <rPr>
        <sz val="11"/>
        <color indexed="10"/>
        <rFont val="Arial"/>
        <family val="2"/>
      </rPr>
      <t>(Valve clearances,Clean injectors, Air filter change 2018) Check gear box oil</t>
    </r>
  </si>
  <si>
    <t>DRK/GRB</t>
  </si>
  <si>
    <t>JM</t>
  </si>
  <si>
    <t>DJ/DB/JM</t>
  </si>
  <si>
    <t>2018 EOY Floating Fund</t>
  </si>
  <si>
    <r>
      <t>*1</t>
    </r>
    <r>
      <rPr>
        <sz val="11"/>
        <rFont val="Arial"/>
        <family val="2"/>
      </rPr>
      <t xml:space="preserve"> trip charge unchanged</t>
    </r>
  </si>
  <si>
    <r>
      <t xml:space="preserve">*2 </t>
    </r>
    <r>
      <rPr>
        <sz val="11"/>
        <rFont val="Arial"/>
        <family val="2"/>
      </rPr>
      <t xml:space="preserve">Daily charge </t>
    </r>
    <r>
      <rPr>
        <b/>
        <sz val="11"/>
        <color indexed="10"/>
        <rFont val="Arial"/>
        <family val="2"/>
      </rPr>
      <t xml:space="preserve">unchanged </t>
    </r>
    <r>
      <rPr>
        <sz val="11"/>
        <rFont val="Arial"/>
        <family val="2"/>
      </rPr>
      <t>£20/25 to 22/27Avg =</t>
    </r>
  </si>
  <si>
    <t>jobs</t>
  </si>
  <si>
    <t>PAGE</t>
  </si>
  <si>
    <t>WHO</t>
  </si>
  <si>
    <t>INDEX TO PAGES</t>
  </si>
  <si>
    <r>
      <t xml:space="preserve">Check compliance issues. Check for new/changed requirements. </t>
    </r>
    <r>
      <rPr>
        <sz val="11"/>
        <color indexed="10"/>
        <rFont val="Arial"/>
        <family val="2"/>
      </rPr>
      <t xml:space="preserve"> (due 2022)</t>
    </r>
  </si>
  <si>
    <t>Replace rotting side hatch door</t>
  </si>
  <si>
    <t>Replace rubber matting over rear boards</t>
  </si>
  <si>
    <t>Secure steps from side hatch and the front step</t>
  </si>
  <si>
    <t>Repair or replace rear boards (edging failed)</t>
  </si>
  <si>
    <t>Diesel leak under steps</t>
  </si>
  <si>
    <t>Find or replace tiller</t>
  </si>
  <si>
    <t>Painting programme - front well, gunnel, rear counter, general touch-up</t>
  </si>
  <si>
    <t>Rear seats - sand down and re-varnish</t>
  </si>
  <si>
    <t>Re-paint poles</t>
  </si>
  <si>
    <t>Resolve starter issue</t>
  </si>
  <si>
    <t>Investigate water pump electrical issue</t>
  </si>
  <si>
    <t>Possible water leak under sink or sink overflow?</t>
  </si>
  <si>
    <t>Investigate sagging of grill/plate rack on cooker</t>
  </si>
  <si>
    <t>Mattress/cushion replacement programme</t>
  </si>
  <si>
    <t>Clean engine bilge, check for corrosion and paint</t>
  </si>
  <si>
    <t>2018 job, not done</t>
  </si>
  <si>
    <t>Fit new silencer</t>
  </si>
  <si>
    <r>
      <t xml:space="preserve">Check operation of both loos.  Lubricate foot pedal. To retain water, polish ball &amp; descale rubber rings. </t>
    </r>
    <r>
      <rPr>
        <sz val="11"/>
        <color rgb="FFFF0000"/>
        <rFont val="Arial"/>
        <family val="2"/>
      </rPr>
      <t>2019 Refurbish rear loo so bowl holds water, we have all the parts.  Front loo loose?</t>
    </r>
  </si>
  <si>
    <r>
      <t xml:space="preserve">Clean Shower sump (bucket) </t>
    </r>
    <r>
      <rPr>
        <sz val="11"/>
        <color rgb="FFFF0000"/>
        <rFont val="Arial"/>
        <family val="2"/>
      </rPr>
      <t>2019 Check for leak</t>
    </r>
  </si>
  <si>
    <t>New shower curtain?</t>
  </si>
  <si>
    <t>Investigate engine vibration &amp; excessive wash</t>
  </si>
  <si>
    <t>New curtain wires and fixing eyes</t>
  </si>
  <si>
    <t xml:space="preserve">Shelving in dining area - lip to top shelf, wire stops, extra shelf above pipe, </t>
  </si>
  <si>
    <t>SMS responder to give Olympic location in response to text message?</t>
  </si>
  <si>
    <t>USB upgrades (2.1A) and install shelf with space for sockets and phones?</t>
  </si>
  <si>
    <r>
      <t xml:space="preserve">Replace batteries in CO detector </t>
    </r>
    <r>
      <rPr>
        <sz val="11"/>
        <color rgb="FFFF0000"/>
        <rFont val="Arial"/>
        <family val="2"/>
      </rPr>
      <t>(due 2019)</t>
    </r>
  </si>
  <si>
    <t>Replace pillows  (if needed)</t>
  </si>
  <si>
    <t>Restock pumpout cards (not maintenance - charge to pump out)</t>
  </si>
  <si>
    <t>----</t>
  </si>
  <si>
    <r>
      <t xml:space="preserve">De-winterise water pump,check for leaks, reinstall, change water filter. Re-install Port Side Heating pump and shower. </t>
    </r>
    <r>
      <rPr>
        <sz val="11"/>
        <color rgb="FFFF0000"/>
        <rFont val="Arial"/>
        <family val="2"/>
      </rPr>
      <t>2019 2 failed diodes and underfloor drain pump failure.</t>
    </r>
  </si>
  <si>
    <t>Investigate water leaking from old water tank</t>
  </si>
  <si>
    <t>Lighting</t>
  </si>
  <si>
    <t>Purchase</t>
  </si>
  <si>
    <t>Investigation</t>
  </si>
  <si>
    <t>Technical</t>
  </si>
  <si>
    <t>Replace / fix front door (lower hinge failed, draughty, no double locking)</t>
  </si>
  <si>
    <t>Rear boards</t>
  </si>
  <si>
    <t>Lights replacement/upgrade (see list at bottom)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</si>
</sst>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2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22"/>
      <name val="Arial"/>
      <family val="2"/>
    </font>
    <font>
      <b/>
      <i/>
      <sz val="11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1" applyNumberFormat="0" applyFont="0" applyFill="0" applyAlignment="0" applyProtection="0"/>
  </cellStyleXfs>
  <cellXfs count="169">
    <xf numFmtId="0" fontId="0" fillId="0" borderId="0" xfId="0"/>
    <xf numFmtId="166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4" fillId="0" borderId="2" xfId="0" applyNumberFormat="1" applyFont="1" applyBorder="1"/>
    <xf numFmtId="166" fontId="4" fillId="0" borderId="2" xfId="0" applyNumberFormat="1" applyFont="1" applyBorder="1"/>
    <xf numFmtId="164" fontId="4" fillId="0" borderId="2" xfId="0" applyNumberFormat="1" applyFont="1" applyBorder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167" fontId="4" fillId="0" borderId="0" xfId="0" applyNumberFormat="1" applyFont="1"/>
    <xf numFmtId="164" fontId="6" fillId="0" borderId="0" xfId="0" applyNumberFormat="1" applyFont="1"/>
    <xf numFmtId="0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7" fontId="4" fillId="0" borderId="0" xfId="0" applyNumberFormat="1" applyFont="1" applyAlignment="1">
      <alignment horizontal="left"/>
    </xf>
    <xf numFmtId="164" fontId="9" fillId="0" borderId="0" xfId="0" applyNumberFormat="1" applyFont="1"/>
    <xf numFmtId="0" fontId="11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166" fontId="11" fillId="0" borderId="0" xfId="0" applyNumberFormat="1" applyFont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vertical="top" wrapText="1"/>
    </xf>
    <xf numFmtId="166" fontId="11" fillId="0" borderId="6" xfId="0" applyNumberFormat="1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66" fontId="11" fillId="0" borderId="3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166" fontId="11" fillId="0" borderId="11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166" fontId="11" fillId="0" borderId="14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left"/>
    </xf>
    <xf numFmtId="0" fontId="0" fillId="0" borderId="21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9" fillId="0" borderId="0" xfId="0" applyFont="1" applyAlignment="1">
      <alignment vertical="top" wrapText="1"/>
    </xf>
    <xf numFmtId="166" fontId="20" fillId="0" borderId="0" xfId="0" applyNumberFormat="1" applyFont="1" applyAlignment="1">
      <alignment vertical="top" wrapText="1"/>
    </xf>
    <xf numFmtId="166" fontId="19" fillId="0" borderId="0" xfId="0" applyNumberFormat="1" applyFont="1" applyAlignment="1">
      <alignment vertical="top" wrapText="1"/>
    </xf>
    <xf numFmtId="167" fontId="12" fillId="0" borderId="24" xfId="0" applyNumberFormat="1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166" fontId="12" fillId="0" borderId="24" xfId="0" applyNumberFormat="1" applyFont="1" applyBorder="1" applyAlignment="1">
      <alignment horizontal="right" vertical="top" wrapText="1"/>
    </xf>
    <xf numFmtId="166" fontId="11" fillId="0" borderId="25" xfId="0" applyNumberFormat="1" applyFont="1" applyBorder="1" applyAlignment="1">
      <alignment vertical="top" wrapText="1"/>
    </xf>
    <xf numFmtId="166" fontId="11" fillId="0" borderId="0" xfId="0" applyNumberFormat="1" applyFont="1" applyBorder="1" applyAlignment="1">
      <alignment vertical="top" wrapText="1"/>
    </xf>
    <xf numFmtId="166" fontId="12" fillId="0" borderId="16" xfId="0" applyNumberFormat="1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 wrapText="1"/>
    </xf>
    <xf numFmtId="166" fontId="12" fillId="0" borderId="5" xfId="0" applyNumberFormat="1" applyFont="1" applyBorder="1" applyAlignment="1">
      <alignment horizontal="right" vertical="top" wrapText="1"/>
    </xf>
    <xf numFmtId="0" fontId="11" fillId="0" borderId="26" xfId="0" applyFont="1" applyBorder="1" applyAlignment="1">
      <alignment vertical="top" wrapText="1"/>
    </xf>
    <xf numFmtId="166" fontId="12" fillId="0" borderId="27" xfId="0" applyNumberFormat="1" applyFont="1" applyBorder="1" applyAlignment="1">
      <alignment horizontal="right" vertical="top" wrapText="1"/>
    </xf>
    <xf numFmtId="167" fontId="12" fillId="0" borderId="28" xfId="0" applyNumberFormat="1" applyFont="1" applyBorder="1" applyAlignment="1">
      <alignment horizontal="left" vertical="top" wrapText="1"/>
    </xf>
    <xf numFmtId="166" fontId="11" fillId="0" borderId="11" xfId="0" quotePrefix="1" applyNumberFormat="1" applyFont="1" applyBorder="1" applyAlignment="1">
      <alignment horizontal="right" vertical="top" wrapText="1"/>
    </xf>
    <xf numFmtId="0" fontId="11" fillId="0" borderId="29" xfId="0" applyFont="1" applyFill="1" applyBorder="1" applyAlignment="1">
      <alignment vertical="top" wrapText="1"/>
    </xf>
    <xf numFmtId="0" fontId="11" fillId="0" borderId="30" xfId="0" applyFont="1" applyFill="1" applyBorder="1" applyAlignment="1">
      <alignment vertical="top" wrapText="1"/>
    </xf>
    <xf numFmtId="0" fontId="12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1" fillId="0" borderId="34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0" fontId="11" fillId="0" borderId="0" xfId="0" applyFont="1" applyFill="1" applyAlignment="1">
      <alignment vertical="top" wrapText="1"/>
    </xf>
    <xf numFmtId="6" fontId="4" fillId="0" borderId="0" xfId="0" applyNumberFormat="1" applyFont="1"/>
    <xf numFmtId="0" fontId="11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1" fillId="0" borderId="35" xfId="0" applyFont="1" applyBorder="1" applyAlignment="1">
      <alignment vertical="top" wrapText="1"/>
    </xf>
    <xf numFmtId="0" fontId="24" fillId="0" borderId="0" xfId="0" applyFont="1"/>
    <xf numFmtId="8" fontId="4" fillId="0" borderId="0" xfId="0" applyNumberFormat="1" applyFont="1" applyAlignment="1">
      <alignment horizontal="center"/>
    </xf>
    <xf numFmtId="0" fontId="11" fillId="0" borderId="36" xfId="0" applyFont="1" applyBorder="1" applyAlignment="1">
      <alignment horizontal="center" vertical="top" wrapText="1"/>
    </xf>
    <xf numFmtId="0" fontId="11" fillId="2" borderId="29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27" fillId="3" borderId="5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25" fillId="2" borderId="29" xfId="0" applyFont="1" applyFill="1" applyBorder="1" applyAlignment="1">
      <alignment vertical="top" wrapText="1"/>
    </xf>
    <xf numFmtId="0" fontId="29" fillId="2" borderId="10" xfId="0" applyFont="1" applyFill="1" applyBorder="1" applyAlignment="1">
      <alignment horizontal="center" vertical="top" wrapText="1"/>
    </xf>
    <xf numFmtId="0" fontId="30" fillId="0" borderId="0" xfId="0" applyFont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27" fillId="2" borderId="5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166" fontId="11" fillId="0" borderId="3" xfId="0" quotePrefix="1" applyNumberFormat="1" applyFont="1" applyBorder="1" applyAlignment="1">
      <alignment horizontal="right" vertical="top" wrapText="1"/>
    </xf>
    <xf numFmtId="0" fontId="11" fillId="0" borderId="3" xfId="0" quotePrefix="1" applyFont="1" applyBorder="1" applyAlignment="1">
      <alignment horizontal="center" vertical="top" wrapText="1"/>
    </xf>
    <xf numFmtId="0" fontId="25" fillId="2" borderId="10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2" fillId="0" borderId="41" xfId="0" applyFont="1" applyBorder="1" applyAlignment="1">
      <alignment horizontal="right" vertical="top" wrapText="1"/>
    </xf>
    <xf numFmtId="0" fontId="0" fillId="0" borderId="28" xfId="0" applyBorder="1" applyAlignment="1">
      <alignment vertical="top" wrapText="1"/>
    </xf>
    <xf numFmtId="166" fontId="12" fillId="0" borderId="42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center" vertical="center" textRotation="90" wrapText="1"/>
    </xf>
    <xf numFmtId="166" fontId="12" fillId="0" borderId="48" xfId="0" applyNumberFormat="1" applyFont="1" applyBorder="1" applyAlignment="1">
      <alignment horizontal="center" vertical="center" textRotation="90" wrapText="1"/>
    </xf>
    <xf numFmtId="0" fontId="0" fillId="0" borderId="49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0" fontId="11" fillId="2" borderId="20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vertical="top" wrapText="1"/>
    </xf>
    <xf numFmtId="166" fontId="11" fillId="2" borderId="3" xfId="0" applyNumberFormat="1" applyFont="1" applyFill="1" applyBorder="1" applyAlignment="1">
      <alignment horizontal="right" vertical="top" wrapText="1"/>
    </xf>
    <xf numFmtId="166" fontId="11" fillId="2" borderId="6" xfId="0" applyNumberFormat="1" applyFont="1" applyFill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2" borderId="0" xfId="0" applyFont="1" applyFill="1" applyBorder="1" applyAlignment="1">
      <alignment vertical="top"/>
    </xf>
    <xf numFmtId="0" fontId="11" fillId="2" borderId="37" xfId="0" applyFont="1" applyFill="1" applyBorder="1" applyAlignment="1">
      <alignment horizontal="center" vertical="top" wrapText="1"/>
    </xf>
    <xf numFmtId="0" fontId="11" fillId="0" borderId="35" xfId="0" applyFont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11" fillId="2" borderId="35" xfId="0" applyFont="1" applyFill="1" applyBorder="1" applyAlignment="1">
      <alignment vertical="top"/>
    </xf>
    <xf numFmtId="0" fontId="28" fillId="2" borderId="46" xfId="0" applyFont="1" applyFill="1" applyBorder="1" applyAlignment="1">
      <alignment horizontal="center" vertical="top" wrapText="1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1"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4707890</xdr:colOff>
      <xdr:row>0</xdr:row>
      <xdr:rowOff>0</xdr:rowOff>
    </xdr:from>
    <xdr:to>
      <xdr:col>4</xdr:col>
      <xdr:colOff>413</xdr:colOff>
      <xdr:row>1</xdr:row>
      <xdr:rowOff>189413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248275" y="0"/>
          <a:ext cx="20669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number between 0 and 14 here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431800</xdr:colOff>
      <xdr:row>1</xdr:row>
      <xdr:rowOff>127000</xdr:rowOff>
    </xdr:to>
    <xdr:sp macro="" textlink="">
      <xdr:nvSpPr>
        <xdr:cNvPr id="1450" name="Freeform 2"/>
        <xdr:cNvSpPr>
          <a:spLocks/>
        </xdr:cNvSpPr>
      </xdr:nvSpPr>
      <xdr:spPr bwMode="auto">
        <a:xfrm>
          <a:off x="7042150" y="209550"/>
          <a:ext cx="431800" cy="127000"/>
        </a:xfrm>
        <a:custGeom>
          <a:avLst/>
          <a:gdLst>
            <a:gd name="T0" fmla="*/ 0 w 47"/>
            <a:gd name="T1" fmla="*/ 2147483647 h 14"/>
            <a:gd name="T2" fmla="*/ 2147483647 w 47"/>
            <a:gd name="T3" fmla="*/ 2147483647 h 14"/>
            <a:gd name="T4" fmla="*/ 2147483647 w 47"/>
            <a:gd name="T5" fmla="*/ 0 h 14"/>
            <a:gd name="T6" fmla="*/ 0 60000 65536"/>
            <a:gd name="T7" fmla="*/ 0 60000 65536"/>
            <a:gd name="T8" fmla="*/ 0 60000 65536"/>
            <a:gd name="T9" fmla="*/ 0 w 47"/>
            <a:gd name="T10" fmla="*/ 0 h 14"/>
            <a:gd name="T11" fmla="*/ 47 w 47"/>
            <a:gd name="T12" fmla="*/ 14 h 1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7" h="14">
              <a:moveTo>
                <a:pt x="0" y="10"/>
              </a:moveTo>
              <a:cubicBezTo>
                <a:pt x="11" y="12"/>
                <a:pt x="23" y="14"/>
                <a:pt x="31" y="12"/>
              </a:cubicBezTo>
              <a:cubicBezTo>
                <a:pt x="39" y="10"/>
                <a:pt x="43" y="5"/>
                <a:pt x="47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92</xdr:row>
      <xdr:rowOff>107950</xdr:rowOff>
    </xdr:from>
    <xdr:to>
      <xdr:col>6</xdr:col>
      <xdr:colOff>438150</xdr:colOff>
      <xdr:row>98</xdr:row>
      <xdr:rowOff>139700</xdr:rowOff>
    </xdr:to>
    <xdr:sp macro="" textlink="">
      <xdr:nvSpPr>
        <xdr:cNvPr id="2" name="TextBox 1"/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right light in dining area a bit low light – add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Install lights around mirror in rear loo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94</xdr:row>
      <xdr:rowOff>158750</xdr:rowOff>
    </xdr:from>
    <xdr:ext cx="184731" cy="264560"/>
    <xdr:sp macro="" textlink="">
      <xdr:nvSpPr>
        <xdr:cNvPr id="3" name="TextBox 2"/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K96"/>
  <sheetViews>
    <sheetView zoomScale="106" zoomScaleNormal="10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"/>
    </sheetView>
  </sheetViews>
  <sheetFormatPr defaultColWidth="8.84375" defaultRowHeight="15.5"/>
  <cols>
    <col min="1" max="1" width="4.3046875" style="57" customWidth="1"/>
    <col min="2" max="2" width="57.84375" style="57" customWidth="1"/>
    <col min="3" max="3" width="8.69140625" style="55" customWidth="1"/>
    <col min="4" max="5" width="14.4609375" style="55" customWidth="1"/>
    <col min="6" max="6" width="8.84375" style="59"/>
    <col min="7" max="7" width="2" style="57" hidden="1" customWidth="1"/>
    <col min="8" max="8" width="3" style="57" hidden="1" customWidth="1"/>
    <col min="9" max="9" width="5.84375" style="57" hidden="1" customWidth="1"/>
    <col min="10" max="10" width="4.84375" style="57" hidden="1" customWidth="1"/>
    <col min="11" max="11" width="7" style="57" hidden="1" customWidth="1"/>
    <col min="12" max="12" width="18.53515625" style="57" hidden="1" customWidth="1"/>
    <col min="13" max="13" width="13.23046875" style="57" hidden="1" customWidth="1"/>
    <col min="14" max="14" width="14.765625" style="57" hidden="1" customWidth="1"/>
    <col min="15" max="16" width="8.4609375" style="57" hidden="1" customWidth="1"/>
    <col min="17" max="17" width="8.53515625" style="57" hidden="1" customWidth="1"/>
    <col min="18" max="18" width="8.84375" style="57" hidden="1" customWidth="1"/>
    <col min="19" max="19" width="2" style="55" hidden="1" customWidth="1"/>
    <col min="20" max="20" width="2" style="58" hidden="1" customWidth="1"/>
    <col min="21" max="22" width="3" style="57" hidden="1" customWidth="1"/>
    <col min="23" max="26" width="8.84375" style="57" hidden="1" customWidth="1"/>
    <col min="27" max="27" width="17.3046875" style="57" hidden="1" customWidth="1"/>
    <col min="28" max="28" width="29.69140625" style="57" hidden="1" customWidth="1"/>
    <col min="29" max="29" width="29.3046875" style="57" hidden="1" customWidth="1"/>
    <col min="30" max="30" width="15.07421875" style="57" hidden="1" customWidth="1"/>
    <col min="31" max="31" width="4.23046875" style="57" hidden="1" customWidth="1"/>
    <col min="32" max="32" width="8.84375" style="57" hidden="1" customWidth="1"/>
    <col min="33" max="33" width="29.07421875" style="57" hidden="1" customWidth="1"/>
    <col min="34" max="36" width="8.84375" style="57" hidden="1" customWidth="1"/>
    <col min="37" max="16384" width="8.84375" style="57"/>
  </cols>
  <sheetData>
    <row r="1" spans="1:37" s="45" customFormat="1" ht="16.5" thickTop="1" thickBot="1">
      <c r="A1" s="67" t="str">
        <f>C1</f>
        <v>JM</v>
      </c>
      <c r="B1" s="45" t="str">
        <f>CONCATENATE("you are responsible for the following jobs: (up to priority ",MAX(Budget!B3,Budget!E3),")")</f>
        <v>you are responsible for the following jobs: (up to priority 6)</v>
      </c>
      <c r="C1" s="66" t="str">
        <f>IF(ISTEXT(E1), E1,VLOOKUP(E1,B80:C100,2))</f>
        <v>JM</v>
      </c>
      <c r="D1" s="68"/>
      <c r="E1" s="69">
        <v>14</v>
      </c>
      <c r="F1" s="47">
        <f ca="1">COUNT(A4:A77)</f>
        <v>1</v>
      </c>
      <c r="G1" s="133" t="s">
        <v>74</v>
      </c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33" t="s">
        <v>44</v>
      </c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60"/>
      <c r="AK1" s="117" t="s">
        <v>140</v>
      </c>
    </row>
    <row r="2" spans="1:37" s="45" customFormat="1" ht="16" thickTop="1">
      <c r="C2" s="46"/>
      <c r="D2" s="48"/>
      <c r="E2" s="48"/>
      <c r="F2" s="49"/>
      <c r="G2" s="50"/>
      <c r="H2" s="50"/>
      <c r="I2" s="50"/>
      <c r="J2" s="50"/>
      <c r="K2" s="50"/>
      <c r="L2" s="50"/>
      <c r="M2" s="50" t="str">
        <f ca="1">IF(INDIRECT(AG68)&gt;MAX(Budget!$B$3,Budget!E70),"","Y")</f>
        <v>Y</v>
      </c>
      <c r="N2" s="50"/>
      <c r="O2" s="50"/>
      <c r="P2" s="50"/>
      <c r="Q2" s="50"/>
      <c r="R2" s="50"/>
      <c r="S2" s="51"/>
      <c r="T2" s="52"/>
      <c r="U2" s="50"/>
      <c r="V2" s="50"/>
      <c r="W2" s="50"/>
      <c r="X2" s="50"/>
      <c r="Y2" s="50"/>
      <c r="Z2" s="50"/>
      <c r="AA2" s="50"/>
      <c r="AB2" s="50"/>
      <c r="AC2" s="50"/>
      <c r="AD2" s="50"/>
      <c r="AE2" s="53"/>
    </row>
    <row r="3" spans="1:37" s="45" customFormat="1">
      <c r="B3" s="45" t="str">
        <f>'ALL JOBS'!B1</f>
        <v>SCHEDULED MAINTENANCE</v>
      </c>
      <c r="C3" s="48" t="str">
        <f>'ALL JOBS'!D1</f>
        <v>PRIORITY</v>
      </c>
      <c r="D3" s="48" t="str">
        <f>'ALL JOBS'!E1</f>
        <v>TYPE</v>
      </c>
      <c r="E3" s="48"/>
      <c r="F3" s="49" t="str">
        <f>'ALL JOBS'!G1</f>
        <v>BUDGET</v>
      </c>
      <c r="J3" s="45">
        <v>2</v>
      </c>
      <c r="K3" s="45">
        <v>6</v>
      </c>
      <c r="S3" s="48"/>
      <c r="T3" s="52"/>
      <c r="V3" s="45">
        <v>2</v>
      </c>
    </row>
    <row r="4" spans="1:37" ht="30" customHeight="1">
      <c r="A4" s="57">
        <f t="shared" ref="A4:A19" ca="1" si="0">IF(AND($AE5="Y",$AE4=""),"",IF($AE4="Y",INDIRECT(X4),IF($S4="Y",INDIRECT(L4),"")))</f>
        <v>56</v>
      </c>
      <c r="B4" s="54" t="str">
        <f t="shared" ref="B4:B19" ca="1" si="1">IF(AND($AE5="Y",$AE4=""),"THE FOLLOWING JOBS ARE NOT TO BE DONE THIS YEAR",IF($AE4="Y",INDIRECT(Y4),IF($S4="Y",INDIRECT(M4),"")))</f>
        <v>Touch up blacking above waterline hull if possible)</v>
      </c>
      <c r="C4" s="55">
        <f t="shared" ref="C4:F8" ca="1" si="2">IF(AND($AE5="Y",$AE4=""),"",IF($AE4="Y",INDIRECT(Z4),IF($S4="Y",INDIRECT(N4),"")))</f>
        <v>2</v>
      </c>
      <c r="D4" s="55" t="str">
        <f t="shared" ca="1" si="2"/>
        <v>Painting</v>
      </c>
      <c r="E4" s="55" t="str">
        <f t="shared" ca="1" si="2"/>
        <v>DJ/DB/JM</v>
      </c>
      <c r="F4" s="56">
        <f t="shared" ca="1" si="2"/>
        <v>0</v>
      </c>
      <c r="G4" s="57" t="str">
        <f ca="1">IF($C$1="ALL",IF(INDIRECT(AH4)="","",IF(INDIRECT(AG4)&gt;MAX(Budget!$B$3,Budget!$E$3),"","Y")),IF(ISERR(FIND($C$1,INDIRECT(AH4))),"",IF(INDIRECT(AG4)&gt;MAX(Budget!$B$3,Budget!$E$3),"","Y")))</f>
        <v/>
      </c>
      <c r="H4" s="57">
        <f>ROW(G4)</f>
        <v>4</v>
      </c>
      <c r="I4" s="57">
        <f ca="1">VLOOKUP("Y",INDIRECT(K4),2,FALSE)</f>
        <v>60</v>
      </c>
      <c r="J4" s="57">
        <f ca="1">VLOOKUP("Y",INDIRECT(K4),2,FALSE)</f>
        <v>60</v>
      </c>
      <c r="K4" s="57" t="str">
        <f>CONCATENATE("G",J3+1,":I72")</f>
        <v>G3:I72</v>
      </c>
      <c r="L4" s="57" t="str">
        <f ca="1">CONCATENATE("'ALL JOBS'!A",$J4+$K$3)</f>
        <v>'ALL JOBS'!A66</v>
      </c>
      <c r="M4" s="57" t="str">
        <f t="shared" ref="M4:M67" ca="1" si="3">CONCATENATE("'ALL JOBS'!B",$J4+$K$3)</f>
        <v>'ALL JOBS'!B66</v>
      </c>
      <c r="N4" s="57" t="str">
        <f t="shared" ref="N4:N67" ca="1" si="4">CONCATENATE("'ALL JOBS'!D",$J4+$K$3)</f>
        <v>'ALL JOBS'!D66</v>
      </c>
      <c r="O4" s="57" t="str">
        <f t="shared" ref="O4:O67" ca="1" si="5">CONCATENATE("'ALL JOBS'!E",$J4+$K$3)</f>
        <v>'ALL JOBS'!E66</v>
      </c>
      <c r="P4" s="57" t="str">
        <f t="shared" ref="P4:P67" ca="1" si="6">CONCATENATE("'ALL JOBS'!F",$J4+$K$3)</f>
        <v>'ALL JOBS'!F66</v>
      </c>
      <c r="Q4" s="57" t="str">
        <f t="shared" ref="Q4:Q67" ca="1" si="7">CONCATENATE("'ALL JOBS'!G",$J4+$K$3)</f>
        <v>'ALL JOBS'!G66</v>
      </c>
      <c r="R4" s="57" t="str">
        <f t="shared" ref="R4:R67" ca="1" si="8">CONCATENATE("'ALL JOBS'!D",$I4+6)</f>
        <v>'ALL JOBS'!D66</v>
      </c>
      <c r="S4" s="55" t="str">
        <f ca="1">IF(ISNA(I4),"","Y")</f>
        <v>Y</v>
      </c>
      <c r="T4" s="58" t="str">
        <f>IF($C$1="ALL",IF('ALL JOBS'!F10="","",IF('ALL JOBS'!D10&lt;=Budget!$B$3,"","Y")),IF(ISERR(FIND($C$1,'ALL JOBS'!F10)),IF($E$1="","",IF(ISERR(FIND($E$1,'ALL JOBS'!F10)),"",IF('ALL JOBS'!D10&lt;=Budget!$B$3,"","Y"))),IF('ALL JOBS'!D10&lt;=Budget!$B$3,"","Y")))</f>
        <v/>
      </c>
      <c r="U4" s="57">
        <f>H4</f>
        <v>4</v>
      </c>
      <c r="V4" s="57">
        <f ca="1">IF(AND(ISNA(I4),ISNA(I3),ISNA(I1)),VLOOKUP("Y",INDIRECT(W4),2,FALSE),V3)</f>
        <v>2</v>
      </c>
      <c r="W4" s="57" t="str">
        <f>CONCATENATE("T",V3+1,":U72")</f>
        <v>T3:U72</v>
      </c>
      <c r="X4" s="57" t="str">
        <f ca="1">CONCATENATE("'ALL JOBS'!A",$V4+$K$3)</f>
        <v>'ALL JOBS'!A8</v>
      </c>
      <c r="Y4" s="57" t="str">
        <f t="shared" ref="Y4:Y67" ca="1" si="9">CONCATENATE("'ALL JOBS'!B",$V4+$K$3)</f>
        <v>'ALL JOBS'!B8</v>
      </c>
      <c r="Z4" s="57" t="str">
        <f t="shared" ref="Z4:Z67" ca="1" si="10">CONCATENATE("'ALL JOBS'!D",$V4+$K$3)</f>
        <v>'ALL JOBS'!D8</v>
      </c>
      <c r="AA4" s="57" t="str">
        <f t="shared" ref="AA4:AA67" ca="1" si="11">CONCATENATE("'ALL JOBS'!E",$V4+$K$3)</f>
        <v>'ALL JOBS'!E8</v>
      </c>
      <c r="AB4" s="57" t="str">
        <f ca="1">CONCATENATE("'ALL JOBS'!F",$V4+$K$3)</f>
        <v>'ALL JOBS'!F8</v>
      </c>
      <c r="AC4" s="57" t="str">
        <f t="shared" ref="AC4:AC67" ca="1" si="12">CONCATENATE("'ALL JOBS'!G",$V4+$K$3)</f>
        <v>'ALL JOBS'!G8</v>
      </c>
      <c r="AD4" s="57" t="str">
        <f t="shared" ref="AD4:AD67" ca="1" si="13">CONCATENATE("'ALL JOBS'!D",$I4+6)</f>
        <v>'ALL JOBS'!D66</v>
      </c>
      <c r="AE4" s="57" t="str">
        <f ca="1">IF(ISNA(V4),"",IF(V4=V3,"","Y"))</f>
        <v/>
      </c>
      <c r="AF4" s="57">
        <f ca="1">IF(AND($AE5="Y",$AE4=""),"",IF($AE4="Y",0,IF($S4="Y",ROW(B4)-3,"")))</f>
        <v>1</v>
      </c>
      <c r="AG4" s="57" t="str">
        <f>CONCATENATE("'ALL JOBS'!D",ROW(AF4)+6)</f>
        <v>'ALL JOBS'!D10</v>
      </c>
      <c r="AH4" s="57" t="str">
        <f>CONCATENATE("'ALL JOBS'!F",ROW(AF4)+6)</f>
        <v>'ALL JOBS'!F10</v>
      </c>
      <c r="AJ4" s="57" t="b">
        <f ca="1">(OR(INDIRECT(L4)=MAX('ALL JOBS'!A:A),AJ3))</f>
        <v>0</v>
      </c>
    </row>
    <row r="5" spans="1:37" ht="30" customHeight="1">
      <c r="A5" s="57" t="str">
        <f t="shared" ca="1" si="0"/>
        <v/>
      </c>
      <c r="B5" s="54" t="str">
        <f t="shared" ca="1" si="1"/>
        <v/>
      </c>
      <c r="C5" s="55" t="str">
        <f t="shared" ca="1" si="2"/>
        <v/>
      </c>
      <c r="D5" s="55" t="str">
        <f t="shared" ca="1" si="2"/>
        <v/>
      </c>
      <c r="E5" s="55" t="str">
        <f t="shared" ca="1" si="2"/>
        <v/>
      </c>
      <c r="F5" s="56" t="str">
        <f t="shared" ca="1" si="2"/>
        <v/>
      </c>
      <c r="G5" s="57" t="str">
        <f ca="1">IF($C$1="ALL",IF(INDIRECT(AH5)="","",IF(INDIRECT(AG5)&gt;MAX(Budget!$B$3,Budget!$E$3),"","Y")),IF(ISERR(FIND($C$1,INDIRECT(AH5))),"",IF(INDIRECT(AG5)&gt;MAX(Budget!$B$3,Budget!$E$3),"","Y")))</f>
        <v/>
      </c>
      <c r="H5" s="57">
        <f>ROW(G5)</f>
        <v>5</v>
      </c>
      <c r="I5" s="57" t="e">
        <f ca="1">VLOOKUP("Y",INDIRECT(K5),2,FALSE)</f>
        <v>#N/A</v>
      </c>
      <c r="J5" s="57" t="e">
        <f ca="1">VLOOKUP("Y",INDIRECT(K5),2,FALSE)</f>
        <v>#N/A</v>
      </c>
      <c r="K5" s="57" t="str">
        <f ca="1">CONCATENATE("G",J4+1,":I72")</f>
        <v>G61:I72</v>
      </c>
      <c r="L5" s="57" t="e">
        <f t="shared" ref="L5:L68" ca="1" si="14">CONCATENATE("'ALL JOBS'!A",$J5+$K$3)</f>
        <v>#N/A</v>
      </c>
      <c r="M5" s="57" t="e">
        <f t="shared" ca="1" si="3"/>
        <v>#N/A</v>
      </c>
      <c r="N5" s="57" t="e">
        <f t="shared" ca="1" si="4"/>
        <v>#N/A</v>
      </c>
      <c r="O5" s="57" t="e">
        <f t="shared" ca="1" si="5"/>
        <v>#N/A</v>
      </c>
      <c r="P5" s="57" t="e">
        <f t="shared" ca="1" si="6"/>
        <v>#N/A</v>
      </c>
      <c r="Q5" s="57" t="e">
        <f t="shared" ca="1" si="7"/>
        <v>#N/A</v>
      </c>
      <c r="R5" s="57" t="e">
        <f t="shared" ca="1" si="8"/>
        <v>#N/A</v>
      </c>
      <c r="S5" s="55" t="str">
        <f ca="1">IF(ISNA(I5),"","Y")</f>
        <v/>
      </c>
      <c r="T5" s="58" t="str">
        <f>IF($C$1="ALL",IF('ALL JOBS'!F11="","",IF('ALL JOBS'!D11&lt;=Budget!$B$3,"","Y")),IF(ISERR(FIND($C$1,'ALL JOBS'!F11)),IF($E$1="","",IF(ISERR(FIND($E$1,'ALL JOBS'!F11)),"",IF('ALL JOBS'!D11&lt;=Budget!$B$3,"","Y"))),IF('ALL JOBS'!D11&lt;=Budget!$B$3,"","Y")))</f>
        <v/>
      </c>
      <c r="U5" s="57">
        <f>H5</f>
        <v>5</v>
      </c>
      <c r="V5" s="57">
        <f ca="1">IF(AND(ISNA(I5),ISNA(I4),ISNA(I2)),VLOOKUP("Y",INDIRECT(W5),2,FALSE),V4)</f>
        <v>2</v>
      </c>
      <c r="W5" s="57" t="str">
        <f ca="1">CONCATENATE("T",V4+1,":U72")</f>
        <v>T3:U72</v>
      </c>
      <c r="X5" s="57" t="str">
        <f t="shared" ref="X5:X68" ca="1" si="15">CONCATENATE("'ALL JOBS'!A",$V5+$K$3)</f>
        <v>'ALL JOBS'!A8</v>
      </c>
      <c r="Y5" s="57" t="str">
        <f t="shared" ca="1" si="9"/>
        <v>'ALL JOBS'!B8</v>
      </c>
      <c r="Z5" s="57" t="str">
        <f t="shared" ca="1" si="10"/>
        <v>'ALL JOBS'!D8</v>
      </c>
      <c r="AA5" s="57" t="str">
        <f t="shared" ca="1" si="11"/>
        <v>'ALL JOBS'!E8</v>
      </c>
      <c r="AB5" s="57" t="str">
        <f t="shared" ref="AB5:AB68" ca="1" si="16">CONCATENATE("'ALL JOBS'!F",$V5+$K$3)</f>
        <v>'ALL JOBS'!F8</v>
      </c>
      <c r="AC5" s="57" t="str">
        <f t="shared" ca="1" si="12"/>
        <v>'ALL JOBS'!G8</v>
      </c>
      <c r="AD5" s="57" t="e">
        <f t="shared" ca="1" si="13"/>
        <v>#N/A</v>
      </c>
      <c r="AE5" s="57" t="str">
        <f ca="1">IF(ISNA(V5),"",IF(V5=V4,"","Y"))</f>
        <v/>
      </c>
      <c r="AF5" s="57" t="str">
        <f ca="1">IF(AND($AE6="Y",$AE5=""),"",IF($AE5="Y",0,IF($S5="Y",ROW(B5)-3,"")))</f>
        <v/>
      </c>
      <c r="AG5" s="57" t="str">
        <f>CONCATENATE("'ALL JOBS'!D",ROW(AF5)+6)</f>
        <v>'ALL JOBS'!D11</v>
      </c>
      <c r="AH5" s="57" t="str">
        <f>CONCATENATE("'ALL JOBS'!F",ROW(AF5)+6)</f>
        <v>'ALL JOBS'!F11</v>
      </c>
      <c r="AJ5" s="57" t="e">
        <f ca="1">(OR(INDIRECT(L5)=MAX('ALL JOBS'!A:A),AJ4))</f>
        <v>#N/A</v>
      </c>
    </row>
    <row r="6" spans="1:37" ht="30" customHeight="1">
      <c r="A6" s="57" t="str">
        <f t="shared" ca="1" si="0"/>
        <v/>
      </c>
      <c r="B6" s="54" t="str">
        <f t="shared" ca="1" si="1"/>
        <v/>
      </c>
      <c r="C6" s="55" t="str">
        <f t="shared" ca="1" si="2"/>
        <v/>
      </c>
      <c r="D6" s="55" t="str">
        <f t="shared" ca="1" si="2"/>
        <v/>
      </c>
      <c r="E6" s="55" t="str">
        <f t="shared" ca="1" si="2"/>
        <v/>
      </c>
      <c r="F6" s="56" t="str">
        <f t="shared" ca="1" si="2"/>
        <v/>
      </c>
      <c r="G6" s="57" t="str">
        <f ca="1">IF($C$1="ALL",IF(INDIRECT(AH6)="","",IF(INDIRECT(AG6)&gt;MAX(Budget!$B$3,Budget!$E$3),"","Y")),IF(ISERR(FIND($C$1,INDIRECT(AH6))),"",IF(INDIRECT(AG6)&gt;MAX(Budget!$B$3,Budget!$E$3),"","Y")))</f>
        <v/>
      </c>
      <c r="H6" s="57">
        <f>ROW(G6)</f>
        <v>6</v>
      </c>
      <c r="I6" s="57" t="e">
        <f ca="1">VLOOKUP("Y",INDIRECT(K6),2,FALSE)</f>
        <v>#N/A</v>
      </c>
      <c r="J6" s="57" t="e">
        <f ca="1">VLOOKUP("Y",INDIRECT(K6),2,FALSE)</f>
        <v>#N/A</v>
      </c>
      <c r="K6" s="57" t="e">
        <f ca="1">CONCATENATE("G",J5+1,":I72")</f>
        <v>#N/A</v>
      </c>
      <c r="L6" s="57" t="e">
        <f t="shared" ca="1" si="14"/>
        <v>#N/A</v>
      </c>
      <c r="M6" s="57" t="e">
        <f t="shared" ca="1" si="3"/>
        <v>#N/A</v>
      </c>
      <c r="N6" s="57" t="e">
        <f t="shared" ca="1" si="4"/>
        <v>#N/A</v>
      </c>
      <c r="O6" s="57" t="e">
        <f t="shared" ca="1" si="5"/>
        <v>#N/A</v>
      </c>
      <c r="P6" s="57" t="e">
        <f t="shared" ca="1" si="6"/>
        <v>#N/A</v>
      </c>
      <c r="Q6" s="57" t="e">
        <f t="shared" ca="1" si="7"/>
        <v>#N/A</v>
      </c>
      <c r="R6" s="57" t="e">
        <f t="shared" ca="1" si="8"/>
        <v>#N/A</v>
      </c>
      <c r="S6" s="55" t="str">
        <f ca="1">IF(ISNA(I6),"","Y")</f>
        <v/>
      </c>
      <c r="T6" s="58" t="str">
        <f>IF($C$1="ALL",IF('ALL JOBS'!F12="","",IF('ALL JOBS'!D12&lt;=Budget!$B$3,"","Y")),IF(ISERR(FIND($C$1,'ALL JOBS'!F12)),IF($E$1="","",IF(ISERR(FIND($E$1,'ALL JOBS'!F12)),"",IF('ALL JOBS'!D12&lt;=Budget!$B$3,"","Y"))),IF('ALL JOBS'!D12&lt;=Budget!$B$3,"","Y")))</f>
        <v/>
      </c>
      <c r="U6" s="57">
        <f>H6</f>
        <v>6</v>
      </c>
      <c r="V6" s="57">
        <f ca="1">IF(AND(ISNA(I6),ISNA(I5),ISNA(I3)),VLOOKUP("Y",INDIRECT(W6),2,FALSE),V5)</f>
        <v>2</v>
      </c>
      <c r="W6" s="57" t="str">
        <f ca="1">CONCATENATE("T",V5+1,":U72")</f>
        <v>T3:U72</v>
      </c>
      <c r="X6" s="57" t="str">
        <f t="shared" ca="1" si="15"/>
        <v>'ALL JOBS'!A8</v>
      </c>
      <c r="Y6" s="57" t="str">
        <f t="shared" ca="1" si="9"/>
        <v>'ALL JOBS'!B8</v>
      </c>
      <c r="Z6" s="57" t="str">
        <f t="shared" ca="1" si="10"/>
        <v>'ALL JOBS'!D8</v>
      </c>
      <c r="AA6" s="57" t="str">
        <f t="shared" ca="1" si="11"/>
        <v>'ALL JOBS'!E8</v>
      </c>
      <c r="AB6" s="57" t="str">
        <f t="shared" ca="1" si="16"/>
        <v>'ALL JOBS'!F8</v>
      </c>
      <c r="AC6" s="57" t="str">
        <f t="shared" ca="1" si="12"/>
        <v>'ALL JOBS'!G8</v>
      </c>
      <c r="AD6" s="57" t="e">
        <f t="shared" ca="1" si="13"/>
        <v>#N/A</v>
      </c>
      <c r="AE6" s="57" t="str">
        <f ca="1">IF(ISNA(V6),"",IF(V6=V5,"","Y"))</f>
        <v/>
      </c>
      <c r="AF6" s="57" t="str">
        <f ca="1">IF(AND($AE7="Y",$AE6=""),"",IF($AE6="Y",0,IF($S6="Y",ROW(B6)-3,"")))</f>
        <v/>
      </c>
      <c r="AG6" s="57" t="str">
        <f>CONCATENATE("'ALL JOBS'!D",ROW(AF6)+6)</f>
        <v>'ALL JOBS'!D12</v>
      </c>
      <c r="AH6" s="57" t="str">
        <f>CONCATENATE("'ALL JOBS'!F",ROW(AF6)+6)</f>
        <v>'ALL JOBS'!F12</v>
      </c>
      <c r="AJ6" s="57" t="e">
        <f ca="1">(OR(INDIRECT(L6)=MAX('ALL JOBS'!A:A),AJ5))</f>
        <v>#N/A</v>
      </c>
    </row>
    <row r="7" spans="1:37" ht="30" customHeight="1">
      <c r="A7" s="57" t="str">
        <f t="shared" ca="1" si="0"/>
        <v/>
      </c>
      <c r="B7" s="54" t="str">
        <f t="shared" ca="1" si="1"/>
        <v/>
      </c>
      <c r="C7" s="55" t="str">
        <f t="shared" ca="1" si="2"/>
        <v/>
      </c>
      <c r="D7" s="55" t="str">
        <f t="shared" ca="1" si="2"/>
        <v/>
      </c>
      <c r="E7" s="55" t="str">
        <f t="shared" ca="1" si="2"/>
        <v/>
      </c>
      <c r="F7" s="56" t="str">
        <f t="shared" ca="1" si="2"/>
        <v/>
      </c>
      <c r="G7" s="57" t="str">
        <f ca="1">IF($C$1="ALL",IF(INDIRECT(AH7)="","",IF(INDIRECT(AG7)&gt;MAX(Budget!$B$3,Budget!$E$3),"","Y")),IF(ISERR(FIND($C$1,INDIRECT(AH7))),"",IF(INDIRECT(AG7)&gt;MAX(Budget!$B$3,Budget!$E$3),"","Y")))</f>
        <v/>
      </c>
      <c r="H7" s="57">
        <f>ROW(G7)</f>
        <v>7</v>
      </c>
      <c r="I7" s="57" t="e">
        <f ca="1">VLOOKUP("Y",INDIRECT(K7),2,FALSE)</f>
        <v>#N/A</v>
      </c>
      <c r="J7" s="57" t="e">
        <f ca="1">VLOOKUP("Y",INDIRECT(K7),2,FALSE)</f>
        <v>#N/A</v>
      </c>
      <c r="K7" s="57" t="e">
        <f ca="1">CONCATENATE("G",J6+1,":I72")</f>
        <v>#N/A</v>
      </c>
      <c r="L7" s="57" t="e">
        <f t="shared" ca="1" si="14"/>
        <v>#N/A</v>
      </c>
      <c r="M7" s="57" t="e">
        <f t="shared" ca="1" si="3"/>
        <v>#N/A</v>
      </c>
      <c r="N7" s="57" t="e">
        <f t="shared" ca="1" si="4"/>
        <v>#N/A</v>
      </c>
      <c r="O7" s="57" t="e">
        <f t="shared" ca="1" si="5"/>
        <v>#N/A</v>
      </c>
      <c r="P7" s="57" t="e">
        <f t="shared" ca="1" si="6"/>
        <v>#N/A</v>
      </c>
      <c r="Q7" s="57" t="e">
        <f t="shared" ca="1" si="7"/>
        <v>#N/A</v>
      </c>
      <c r="R7" s="57" t="e">
        <f t="shared" ca="1" si="8"/>
        <v>#N/A</v>
      </c>
      <c r="S7" s="55" t="str">
        <f ca="1">IF(ISNA(I7),"","Y")</f>
        <v/>
      </c>
      <c r="T7" s="58" t="str">
        <f>IF($C$1="ALL",IF('ALL JOBS'!F13="","",IF('ALL JOBS'!D13&lt;=Budget!$B$3,"","Y")),IF(ISERR(FIND($C$1,'ALL JOBS'!F13)),IF($E$1="","",IF(ISERR(FIND($E$1,'ALL JOBS'!F13)),"",IF('ALL JOBS'!D13&lt;=Budget!$B$3,"","Y"))),IF('ALL JOBS'!D13&lt;=Budget!$B$3,"","Y")))</f>
        <v/>
      </c>
      <c r="U7" s="57">
        <f>H7</f>
        <v>7</v>
      </c>
      <c r="V7" s="57">
        <f ca="1">IF(AND(ISNA(I7),ISNA(I6),ISNA(I4)),VLOOKUP("Y",INDIRECT(W7),2,FALSE),V6)</f>
        <v>2</v>
      </c>
      <c r="W7" s="57" t="str">
        <f ca="1">CONCATENATE("T",V6+1,":U72")</f>
        <v>T3:U72</v>
      </c>
      <c r="X7" s="57" t="str">
        <f t="shared" ca="1" si="15"/>
        <v>'ALL JOBS'!A8</v>
      </c>
      <c r="Y7" s="57" t="str">
        <f t="shared" ca="1" si="9"/>
        <v>'ALL JOBS'!B8</v>
      </c>
      <c r="Z7" s="57" t="str">
        <f t="shared" ca="1" si="10"/>
        <v>'ALL JOBS'!D8</v>
      </c>
      <c r="AA7" s="57" t="str">
        <f t="shared" ca="1" si="11"/>
        <v>'ALL JOBS'!E8</v>
      </c>
      <c r="AB7" s="57" t="str">
        <f t="shared" ca="1" si="16"/>
        <v>'ALL JOBS'!F8</v>
      </c>
      <c r="AC7" s="57" t="str">
        <f t="shared" ca="1" si="12"/>
        <v>'ALL JOBS'!G8</v>
      </c>
      <c r="AD7" s="57" t="e">
        <f t="shared" ca="1" si="13"/>
        <v>#N/A</v>
      </c>
      <c r="AE7" s="57" t="str">
        <f ca="1">IF(ISNA(V7),"",IF(V7=V6,"","Y"))</f>
        <v/>
      </c>
      <c r="AF7" s="57" t="str">
        <f ca="1">IF(AND($AE8="Y",$AE7=""),"",IF($AE7="Y",0,IF($S7="Y",ROW(B7)-3,"")))</f>
        <v/>
      </c>
      <c r="AG7" s="57" t="str">
        <f>CONCATENATE("'ALL JOBS'!D",ROW(AF7)+6)</f>
        <v>'ALL JOBS'!D13</v>
      </c>
      <c r="AH7" s="57" t="str">
        <f>CONCATENATE("'ALL JOBS'!F",ROW(AF7)+6)</f>
        <v>'ALL JOBS'!F13</v>
      </c>
      <c r="AJ7" s="57" t="e">
        <f ca="1">(OR(INDIRECT(L7)=MAX('ALL JOBS'!A:A),AJ6))</f>
        <v>#N/A</v>
      </c>
    </row>
    <row r="8" spans="1:37" ht="30" customHeight="1">
      <c r="A8" s="57" t="str">
        <f t="shared" ca="1" si="0"/>
        <v/>
      </c>
      <c r="B8" s="54" t="str">
        <f t="shared" ca="1" si="1"/>
        <v/>
      </c>
      <c r="C8" s="55" t="str">
        <f t="shared" ca="1" si="2"/>
        <v/>
      </c>
      <c r="D8" s="55" t="str">
        <f t="shared" ca="1" si="2"/>
        <v/>
      </c>
      <c r="E8" s="55" t="str">
        <f t="shared" ca="1" si="2"/>
        <v/>
      </c>
      <c r="F8" s="56" t="str">
        <f t="shared" ca="1" si="2"/>
        <v/>
      </c>
      <c r="G8" s="57" t="str">
        <f ca="1">IF($C$1="ALL",IF(INDIRECT(AH8)="","",IF(INDIRECT(AG8)&gt;MAX(Budget!$B$3,Budget!$E$3),"","Y")),IF(ISERR(FIND($C$1,INDIRECT(AH8))),"",IF(INDIRECT(AG8)&gt;MAX(Budget!$B$3,Budget!$E$3),"","Y")))</f>
        <v/>
      </c>
      <c r="H8" s="57">
        <f>ROW(G8)</f>
        <v>8</v>
      </c>
      <c r="I8" s="57" t="e">
        <f ca="1">VLOOKUP("Y",INDIRECT(K8),2,FALSE)</f>
        <v>#N/A</v>
      </c>
      <c r="J8" s="57" t="e">
        <f ca="1">VLOOKUP("Y",INDIRECT(K8),2,FALSE)</f>
        <v>#N/A</v>
      </c>
      <c r="K8" s="57" t="e">
        <f ca="1">CONCATENATE("G",J7+1,":I72")</f>
        <v>#N/A</v>
      </c>
      <c r="L8" s="57" t="e">
        <f t="shared" ca="1" si="14"/>
        <v>#N/A</v>
      </c>
      <c r="M8" s="57" t="e">
        <f t="shared" ca="1" si="3"/>
        <v>#N/A</v>
      </c>
      <c r="N8" s="57" t="e">
        <f t="shared" ca="1" si="4"/>
        <v>#N/A</v>
      </c>
      <c r="O8" s="57" t="e">
        <f t="shared" ca="1" si="5"/>
        <v>#N/A</v>
      </c>
      <c r="P8" s="57" t="e">
        <f t="shared" ca="1" si="6"/>
        <v>#N/A</v>
      </c>
      <c r="Q8" s="57" t="e">
        <f t="shared" ca="1" si="7"/>
        <v>#N/A</v>
      </c>
      <c r="R8" s="57" t="e">
        <f t="shared" ca="1" si="8"/>
        <v>#N/A</v>
      </c>
      <c r="S8" s="55" t="str">
        <f ca="1">IF(ISNA(I8),"","Y")</f>
        <v/>
      </c>
      <c r="T8" s="58" t="str">
        <f>IF($C$1="ALL",IF('ALL JOBS'!F14="","",IF('ALL JOBS'!D14&lt;=Budget!$B$3,"","Y")),IF(ISERR(FIND($C$1,'ALL JOBS'!F14)),IF($E$1="","",IF(ISERR(FIND($E$1,'ALL JOBS'!F14)),"",IF('ALL JOBS'!D14&lt;=Budget!$B$3,"","Y"))),IF('ALL JOBS'!D14&lt;=Budget!$B$3,"","Y")))</f>
        <v/>
      </c>
      <c r="U8" s="57">
        <f>H8</f>
        <v>8</v>
      </c>
      <c r="V8" s="57" t="e">
        <f ca="1">IF(AND(ISNA(I8),ISNA(I7),ISNA(I5)),VLOOKUP("Y",INDIRECT(W8),2,FALSE),V7)</f>
        <v>#N/A</v>
      </c>
      <c r="W8" s="57" t="str">
        <f ca="1">CONCATENATE("T",V7+1,":U72")</f>
        <v>T3:U72</v>
      </c>
      <c r="X8" s="57" t="e">
        <f t="shared" ca="1" si="15"/>
        <v>#N/A</v>
      </c>
      <c r="Y8" s="57" t="e">
        <f t="shared" ca="1" si="9"/>
        <v>#N/A</v>
      </c>
      <c r="Z8" s="57" t="e">
        <f t="shared" ca="1" si="10"/>
        <v>#N/A</v>
      </c>
      <c r="AA8" s="57" t="e">
        <f t="shared" ca="1" si="11"/>
        <v>#N/A</v>
      </c>
      <c r="AB8" s="57" t="e">
        <f t="shared" ca="1" si="16"/>
        <v>#N/A</v>
      </c>
      <c r="AC8" s="57" t="e">
        <f t="shared" ca="1" si="12"/>
        <v>#N/A</v>
      </c>
      <c r="AD8" s="57" t="e">
        <f t="shared" ca="1" si="13"/>
        <v>#N/A</v>
      </c>
      <c r="AE8" s="57" t="str">
        <f ca="1">IF(ISNA(V8),"",IF(V8=V7,"","Y"))</f>
        <v/>
      </c>
      <c r="AF8" s="57" t="str">
        <f ca="1">IF(AND($AE9="Y",$AE8=""),"",IF($AE8="Y",0,IF($S8="Y",ROW(B8)-3,"")))</f>
        <v/>
      </c>
      <c r="AG8" s="57" t="str">
        <f>CONCATENATE("'ALL JOBS'!D",ROW(AF8)+6)</f>
        <v>'ALL JOBS'!D14</v>
      </c>
      <c r="AH8" s="57" t="str">
        <f>CONCATENATE("'ALL JOBS'!F",ROW(AF8)+6)</f>
        <v>'ALL JOBS'!F14</v>
      </c>
      <c r="AJ8" s="57" t="e">
        <f ca="1">(OR(INDIRECT(L8)=MAX('ALL JOBS'!A:A),AJ7))</f>
        <v>#N/A</v>
      </c>
    </row>
    <row r="9" spans="1:37" ht="30" customHeight="1">
      <c r="A9" s="57" t="str">
        <f t="shared" ca="1" si="0"/>
        <v/>
      </c>
      <c r="B9" s="54" t="str">
        <f t="shared" ca="1" si="1"/>
        <v/>
      </c>
      <c r="C9" s="55" t="str">
        <f t="shared" ref="C9:C19" ca="1" si="17">IF(AND($AE10="Y",$AE9=""),"",IF($AE9="Y",INDIRECT(Z9),IF($S9="Y",INDIRECT(N9),"")))</f>
        <v/>
      </c>
      <c r="D9" s="55" t="str">
        <f t="shared" ref="D9:D19" ca="1" si="18">IF(AND($AE10="Y",$AE9=""),"",IF($AE9="Y",INDIRECT(AA9),IF($S9="Y",INDIRECT(O9),"")))</f>
        <v/>
      </c>
      <c r="E9" s="55" t="str">
        <f t="shared" ref="E9:E19" ca="1" si="19">IF(AND($AE10="Y",$AE9=""),"",IF($AE9="Y",INDIRECT(AB9),IF($S9="Y",INDIRECT(P9),"")))</f>
        <v/>
      </c>
      <c r="F9" s="56" t="str">
        <f t="shared" ref="F9:F19" ca="1" si="20">IF(AND($AE10="Y",$AE9=""),"",IF($AE9="Y",INDIRECT(AC9),IF($S9="Y",INDIRECT(Q9),"")))</f>
        <v/>
      </c>
      <c r="G9" s="57" t="str">
        <f ca="1">IF($C$1="ALL",IF(INDIRECT(AH9)="","",IF(INDIRECT(AG9)&gt;MAX(Budget!$B$3,Budget!$E$3),"","Y")),IF(ISERR(FIND($C$1,INDIRECT(AH9))),"",IF(INDIRECT(AG9)&gt;MAX(Budget!$B$3,Budget!$E$3),"","Y")))</f>
        <v/>
      </c>
      <c r="H9" s="57">
        <f t="shared" ref="H9:H72" si="21">ROW(G9)</f>
        <v>9</v>
      </c>
      <c r="I9" s="57" t="e">
        <f t="shared" ref="I9:I72" ca="1" si="22">VLOOKUP("Y",INDIRECT(K9),2,FALSE)</f>
        <v>#N/A</v>
      </c>
      <c r="J9" s="57" t="e">
        <f t="shared" ref="J9:J72" ca="1" si="23">VLOOKUP("Y",INDIRECT(K9),2,FALSE)</f>
        <v>#N/A</v>
      </c>
      <c r="K9" s="57" t="e">
        <f t="shared" ref="K9:K72" ca="1" si="24">CONCATENATE("G",J8+1,":I72")</f>
        <v>#N/A</v>
      </c>
      <c r="L9" s="57" t="e">
        <f t="shared" ca="1" si="14"/>
        <v>#N/A</v>
      </c>
      <c r="M9" s="57" t="e">
        <f t="shared" ca="1" si="3"/>
        <v>#N/A</v>
      </c>
      <c r="N9" s="57" t="e">
        <f t="shared" ca="1" si="4"/>
        <v>#N/A</v>
      </c>
      <c r="O9" s="57" t="e">
        <f t="shared" ca="1" si="5"/>
        <v>#N/A</v>
      </c>
      <c r="P9" s="57" t="e">
        <f t="shared" ca="1" si="6"/>
        <v>#N/A</v>
      </c>
      <c r="Q9" s="57" t="e">
        <f t="shared" ca="1" si="7"/>
        <v>#N/A</v>
      </c>
      <c r="R9" s="57" t="e">
        <f t="shared" ca="1" si="8"/>
        <v>#N/A</v>
      </c>
      <c r="S9" s="55" t="str">
        <f t="shared" ref="S9:S72" ca="1" si="25">IF(ISNA(I9),"","Y")</f>
        <v/>
      </c>
      <c r="T9" s="58" t="str">
        <f>IF($C$1="ALL",IF('ALL JOBS'!F15="","",IF('ALL JOBS'!D15&lt;=Budget!$B$3,"","Y")),IF(ISERR(FIND($C$1,'ALL JOBS'!F15)),IF($E$1="","",IF(ISERR(FIND($E$1,'ALL JOBS'!F15)),"",IF('ALL JOBS'!D15&lt;=Budget!$B$3,"","Y"))),IF('ALL JOBS'!D15&lt;=Budget!$B$3,"","Y")))</f>
        <v/>
      </c>
      <c r="U9" s="57">
        <f t="shared" ref="U9:U72" si="26">H9</f>
        <v>9</v>
      </c>
      <c r="V9" s="57" t="e">
        <f t="shared" ref="V9:V72" ca="1" si="27">IF(AND(ISNA(I9),ISNA(I8),ISNA(I6)),VLOOKUP("Y",INDIRECT(W9),2,FALSE),V8)</f>
        <v>#N/A</v>
      </c>
      <c r="W9" s="57" t="e">
        <f t="shared" ref="W9:W72" ca="1" si="28">CONCATENATE("T",V8+1,":U72")</f>
        <v>#N/A</v>
      </c>
      <c r="X9" s="57" t="e">
        <f t="shared" ca="1" si="15"/>
        <v>#N/A</v>
      </c>
      <c r="Y9" s="57" t="e">
        <f t="shared" ca="1" si="9"/>
        <v>#N/A</v>
      </c>
      <c r="Z9" s="57" t="e">
        <f t="shared" ca="1" si="10"/>
        <v>#N/A</v>
      </c>
      <c r="AA9" s="57" t="e">
        <f t="shared" ca="1" si="11"/>
        <v>#N/A</v>
      </c>
      <c r="AB9" s="57" t="e">
        <f t="shared" ca="1" si="16"/>
        <v>#N/A</v>
      </c>
      <c r="AC9" s="57" t="e">
        <f t="shared" ca="1" si="12"/>
        <v>#N/A</v>
      </c>
      <c r="AD9" s="57" t="e">
        <f t="shared" ca="1" si="13"/>
        <v>#N/A</v>
      </c>
      <c r="AE9" s="57" t="str">
        <f t="shared" ref="AE9:AE72" ca="1" si="29">IF(ISNA(V9),"",IF(V9=V8,"","Y"))</f>
        <v/>
      </c>
      <c r="AF9" s="57" t="str">
        <f t="shared" ref="AF9:AF64" ca="1" si="30">IF(AND($AE10="Y",$AE9=""),"",IF($AE9="Y",0,IF($S9="Y",ROW(B9)-3,"")))</f>
        <v/>
      </c>
      <c r="AG9" s="57" t="str">
        <f t="shared" ref="AG9:AG72" si="31">CONCATENATE("'ALL JOBS'!D",ROW(AF9)+6)</f>
        <v>'ALL JOBS'!D15</v>
      </c>
      <c r="AH9" s="57" t="str">
        <f t="shared" ref="AH9:AH72" si="32">CONCATENATE("'ALL JOBS'!F",ROW(AF9)+6)</f>
        <v>'ALL JOBS'!F15</v>
      </c>
      <c r="AJ9" s="57" t="e">
        <f ca="1">(OR(INDIRECT(L9)=MAX('ALL JOBS'!A:A),AJ8))</f>
        <v>#N/A</v>
      </c>
    </row>
    <row r="10" spans="1:37" ht="30" customHeight="1">
      <c r="A10" s="57" t="str">
        <f t="shared" ca="1" si="0"/>
        <v/>
      </c>
      <c r="B10" s="54" t="str">
        <f t="shared" ca="1" si="1"/>
        <v/>
      </c>
      <c r="C10" s="55" t="str">
        <f t="shared" ca="1" si="17"/>
        <v/>
      </c>
      <c r="D10" s="55" t="str">
        <f t="shared" ca="1" si="18"/>
        <v/>
      </c>
      <c r="E10" s="55" t="str">
        <f t="shared" ca="1" si="19"/>
        <v/>
      </c>
      <c r="F10" s="56" t="str">
        <f t="shared" ca="1" si="20"/>
        <v/>
      </c>
      <c r="G10" s="57" t="str">
        <f ca="1">IF($C$1="ALL",IF(INDIRECT(AH10)="","",IF(INDIRECT(AG10)&gt;MAX(Budget!$B$3,Budget!$E$3),"","Y")),IF(ISERR(FIND($C$1,INDIRECT(AH10))),"",IF(INDIRECT(AG10)&gt;MAX(Budget!$B$3,Budget!$E$3),"","Y")))</f>
        <v/>
      </c>
      <c r="H10" s="57">
        <f t="shared" si="21"/>
        <v>10</v>
      </c>
      <c r="I10" s="57" t="e">
        <f t="shared" ca="1" si="22"/>
        <v>#N/A</v>
      </c>
      <c r="J10" s="57" t="e">
        <f t="shared" ca="1" si="23"/>
        <v>#N/A</v>
      </c>
      <c r="K10" s="57" t="e">
        <f t="shared" ca="1" si="24"/>
        <v>#N/A</v>
      </c>
      <c r="L10" s="57" t="e">
        <f t="shared" ca="1" si="14"/>
        <v>#N/A</v>
      </c>
      <c r="M10" s="57" t="e">
        <f t="shared" ca="1" si="3"/>
        <v>#N/A</v>
      </c>
      <c r="N10" s="57" t="e">
        <f t="shared" ca="1" si="4"/>
        <v>#N/A</v>
      </c>
      <c r="O10" s="57" t="e">
        <f t="shared" ca="1" si="5"/>
        <v>#N/A</v>
      </c>
      <c r="P10" s="57" t="e">
        <f t="shared" ca="1" si="6"/>
        <v>#N/A</v>
      </c>
      <c r="Q10" s="57" t="e">
        <f t="shared" ca="1" si="7"/>
        <v>#N/A</v>
      </c>
      <c r="R10" s="57" t="e">
        <f t="shared" ca="1" si="8"/>
        <v>#N/A</v>
      </c>
      <c r="S10" s="55" t="str">
        <f t="shared" ca="1" si="25"/>
        <v/>
      </c>
      <c r="T10" s="58" t="str">
        <f>IF($C$1="ALL",IF('ALL JOBS'!F16="","",IF('ALL JOBS'!D16&lt;=Budget!$B$3,"","Y")),IF(ISERR(FIND($C$1,'ALL JOBS'!F16)),IF($E$1="","",IF(ISERR(FIND($E$1,'ALL JOBS'!F16)),"",IF('ALL JOBS'!D16&lt;=Budget!$B$3,"","Y"))),IF('ALL JOBS'!D16&lt;=Budget!$B$3,"","Y")))</f>
        <v/>
      </c>
      <c r="U10" s="57">
        <f t="shared" si="26"/>
        <v>10</v>
      </c>
      <c r="V10" s="57" t="e">
        <f t="shared" ca="1" si="27"/>
        <v>#N/A</v>
      </c>
      <c r="W10" s="57" t="e">
        <f t="shared" ca="1" si="28"/>
        <v>#N/A</v>
      </c>
      <c r="X10" s="57" t="e">
        <f t="shared" ca="1" si="15"/>
        <v>#N/A</v>
      </c>
      <c r="Y10" s="57" t="e">
        <f t="shared" ca="1" si="9"/>
        <v>#N/A</v>
      </c>
      <c r="Z10" s="57" t="e">
        <f t="shared" ca="1" si="10"/>
        <v>#N/A</v>
      </c>
      <c r="AA10" s="57" t="e">
        <f t="shared" ca="1" si="11"/>
        <v>#N/A</v>
      </c>
      <c r="AB10" s="57" t="e">
        <f t="shared" ca="1" si="16"/>
        <v>#N/A</v>
      </c>
      <c r="AC10" s="57" t="e">
        <f t="shared" ca="1" si="12"/>
        <v>#N/A</v>
      </c>
      <c r="AD10" s="57" t="e">
        <f t="shared" ca="1" si="13"/>
        <v>#N/A</v>
      </c>
      <c r="AE10" s="57" t="str">
        <f t="shared" ca="1" si="29"/>
        <v/>
      </c>
      <c r="AF10" s="57" t="str">
        <f t="shared" ca="1" si="30"/>
        <v/>
      </c>
      <c r="AG10" s="57" t="str">
        <f t="shared" si="31"/>
        <v>'ALL JOBS'!D16</v>
      </c>
      <c r="AH10" s="57" t="str">
        <f t="shared" si="32"/>
        <v>'ALL JOBS'!F16</v>
      </c>
      <c r="AJ10" s="57" t="e">
        <f ca="1">(OR(INDIRECT(L10)=MAX('ALL JOBS'!A:A),AJ9))</f>
        <v>#N/A</v>
      </c>
    </row>
    <row r="11" spans="1:37" ht="30" customHeight="1">
      <c r="A11" s="57" t="str">
        <f t="shared" ca="1" si="0"/>
        <v/>
      </c>
      <c r="B11" s="54" t="str">
        <f t="shared" ca="1" si="1"/>
        <v/>
      </c>
      <c r="C11" s="55" t="str">
        <f t="shared" ca="1" si="17"/>
        <v/>
      </c>
      <c r="D11" s="55" t="str">
        <f t="shared" ca="1" si="18"/>
        <v/>
      </c>
      <c r="E11" s="55" t="str">
        <f t="shared" ca="1" si="19"/>
        <v/>
      </c>
      <c r="F11" s="56" t="str">
        <f t="shared" ca="1" si="20"/>
        <v/>
      </c>
      <c r="G11" s="57" t="str">
        <f ca="1">IF($C$1="ALL",IF(INDIRECT(AH11)="","",IF(INDIRECT(AG11)&gt;MAX(Budget!$B$3,Budget!$E$3),"","Y")),IF(ISERR(FIND($C$1,INDIRECT(AH11))),"",IF(INDIRECT(AG11)&gt;MAX(Budget!$B$3,Budget!$E$3),"","Y")))</f>
        <v/>
      </c>
      <c r="H11" s="57">
        <f t="shared" si="21"/>
        <v>11</v>
      </c>
      <c r="I11" s="57" t="e">
        <f t="shared" ca="1" si="22"/>
        <v>#N/A</v>
      </c>
      <c r="J11" s="57" t="e">
        <f t="shared" ca="1" si="23"/>
        <v>#N/A</v>
      </c>
      <c r="K11" s="57" t="e">
        <f t="shared" ca="1" si="24"/>
        <v>#N/A</v>
      </c>
      <c r="L11" s="57" t="e">
        <f t="shared" ca="1" si="14"/>
        <v>#N/A</v>
      </c>
      <c r="M11" s="57" t="e">
        <f t="shared" ca="1" si="3"/>
        <v>#N/A</v>
      </c>
      <c r="N11" s="57" t="e">
        <f t="shared" ca="1" si="4"/>
        <v>#N/A</v>
      </c>
      <c r="O11" s="57" t="e">
        <f t="shared" ca="1" si="5"/>
        <v>#N/A</v>
      </c>
      <c r="P11" s="57" t="e">
        <f t="shared" ca="1" si="6"/>
        <v>#N/A</v>
      </c>
      <c r="Q11" s="57" t="e">
        <f t="shared" ca="1" si="7"/>
        <v>#N/A</v>
      </c>
      <c r="R11" s="57" t="e">
        <f t="shared" ca="1" si="8"/>
        <v>#N/A</v>
      </c>
      <c r="S11" s="55" t="str">
        <f t="shared" ca="1" si="25"/>
        <v/>
      </c>
      <c r="T11" s="58" t="str">
        <f>IF($C$1="ALL",IF('ALL JOBS'!F17="","",IF('ALL JOBS'!D17&lt;=Budget!$B$3,"","Y")),IF(ISERR(FIND($C$1,'ALL JOBS'!F17)),IF($E$1="","",IF(ISERR(FIND($E$1,'ALL JOBS'!F17)),"",IF('ALL JOBS'!D17&lt;=Budget!$B$3,"","Y"))),IF('ALL JOBS'!D17&lt;=Budget!$B$3,"","Y")))</f>
        <v/>
      </c>
      <c r="U11" s="57">
        <f t="shared" si="26"/>
        <v>11</v>
      </c>
      <c r="V11" s="57" t="e">
        <f t="shared" ca="1" si="27"/>
        <v>#N/A</v>
      </c>
      <c r="W11" s="57" t="e">
        <f t="shared" ca="1" si="28"/>
        <v>#N/A</v>
      </c>
      <c r="X11" s="57" t="e">
        <f t="shared" ca="1" si="15"/>
        <v>#N/A</v>
      </c>
      <c r="Y11" s="57" t="e">
        <f t="shared" ca="1" si="9"/>
        <v>#N/A</v>
      </c>
      <c r="Z11" s="57" t="e">
        <f t="shared" ca="1" si="10"/>
        <v>#N/A</v>
      </c>
      <c r="AA11" s="57" t="e">
        <f t="shared" ca="1" si="11"/>
        <v>#N/A</v>
      </c>
      <c r="AB11" s="57" t="e">
        <f t="shared" ca="1" si="16"/>
        <v>#N/A</v>
      </c>
      <c r="AC11" s="57" t="e">
        <f t="shared" ca="1" si="12"/>
        <v>#N/A</v>
      </c>
      <c r="AD11" s="57" t="e">
        <f t="shared" ca="1" si="13"/>
        <v>#N/A</v>
      </c>
      <c r="AE11" s="57" t="str">
        <f t="shared" ca="1" si="29"/>
        <v/>
      </c>
      <c r="AF11" s="57" t="str">
        <f t="shared" ca="1" si="30"/>
        <v/>
      </c>
      <c r="AG11" s="57" t="str">
        <f t="shared" si="31"/>
        <v>'ALL JOBS'!D17</v>
      </c>
      <c r="AH11" s="57" t="str">
        <f t="shared" si="32"/>
        <v>'ALL JOBS'!F17</v>
      </c>
      <c r="AJ11" s="57" t="e">
        <f ca="1">(OR(INDIRECT(L11)=MAX('ALL JOBS'!A:A),AJ10))</f>
        <v>#N/A</v>
      </c>
    </row>
    <row r="12" spans="1:37" ht="30" customHeight="1">
      <c r="A12" s="57" t="str">
        <f t="shared" ca="1" si="0"/>
        <v/>
      </c>
      <c r="B12" s="54" t="str">
        <f t="shared" ca="1" si="1"/>
        <v/>
      </c>
      <c r="C12" s="55" t="str">
        <f t="shared" ca="1" si="17"/>
        <v/>
      </c>
      <c r="D12" s="55" t="str">
        <f t="shared" ca="1" si="18"/>
        <v/>
      </c>
      <c r="E12" s="55" t="str">
        <f t="shared" ca="1" si="19"/>
        <v/>
      </c>
      <c r="F12" s="56" t="str">
        <f t="shared" ca="1" si="20"/>
        <v/>
      </c>
      <c r="G12" s="57" t="str">
        <f ca="1">IF($C$1="ALL",IF(INDIRECT(AH12)="","",IF(INDIRECT(AG12)&gt;MAX(Budget!$B$3,Budget!$E$3),"","Y")),IF(ISERR(FIND($C$1,INDIRECT(AH12))),"",IF(INDIRECT(AG12)&gt;MAX(Budget!$B$3,Budget!$E$3),"","Y")))</f>
        <v/>
      </c>
      <c r="H12" s="57">
        <f t="shared" si="21"/>
        <v>12</v>
      </c>
      <c r="I12" s="57" t="e">
        <f t="shared" ca="1" si="22"/>
        <v>#N/A</v>
      </c>
      <c r="J12" s="57" t="e">
        <f t="shared" ca="1" si="23"/>
        <v>#N/A</v>
      </c>
      <c r="K12" s="57" t="e">
        <f t="shared" ca="1" si="24"/>
        <v>#N/A</v>
      </c>
      <c r="L12" s="57" t="e">
        <f t="shared" ca="1" si="14"/>
        <v>#N/A</v>
      </c>
      <c r="M12" s="57" t="e">
        <f t="shared" ca="1" si="3"/>
        <v>#N/A</v>
      </c>
      <c r="N12" s="57" t="e">
        <f t="shared" ca="1" si="4"/>
        <v>#N/A</v>
      </c>
      <c r="O12" s="57" t="e">
        <f t="shared" ca="1" si="5"/>
        <v>#N/A</v>
      </c>
      <c r="P12" s="57" t="e">
        <f t="shared" ca="1" si="6"/>
        <v>#N/A</v>
      </c>
      <c r="Q12" s="57" t="e">
        <f t="shared" ca="1" si="7"/>
        <v>#N/A</v>
      </c>
      <c r="R12" s="57" t="e">
        <f t="shared" ca="1" si="8"/>
        <v>#N/A</v>
      </c>
      <c r="S12" s="55" t="str">
        <f t="shared" ca="1" si="25"/>
        <v/>
      </c>
      <c r="T12" s="58" t="str">
        <f>IF($C$1="ALL",IF('ALL JOBS'!F18="","",IF('ALL JOBS'!D18&lt;=Budget!$B$3,"","Y")),IF(ISERR(FIND($C$1,'ALL JOBS'!F18)),IF($E$1="","",IF(ISERR(FIND($E$1,'ALL JOBS'!F18)),"",IF('ALL JOBS'!D18&lt;=Budget!$B$3,"","Y"))),IF('ALL JOBS'!D18&lt;=Budget!$B$3,"","Y")))</f>
        <v/>
      </c>
      <c r="U12" s="57">
        <f t="shared" si="26"/>
        <v>12</v>
      </c>
      <c r="V12" s="57" t="e">
        <f t="shared" ca="1" si="27"/>
        <v>#N/A</v>
      </c>
      <c r="W12" s="57" t="e">
        <f t="shared" ca="1" si="28"/>
        <v>#N/A</v>
      </c>
      <c r="X12" s="57" t="e">
        <f t="shared" ca="1" si="15"/>
        <v>#N/A</v>
      </c>
      <c r="Y12" s="57" t="e">
        <f t="shared" ca="1" si="9"/>
        <v>#N/A</v>
      </c>
      <c r="Z12" s="57" t="e">
        <f t="shared" ca="1" si="10"/>
        <v>#N/A</v>
      </c>
      <c r="AA12" s="57" t="e">
        <f t="shared" ca="1" si="11"/>
        <v>#N/A</v>
      </c>
      <c r="AB12" s="57" t="e">
        <f t="shared" ca="1" si="16"/>
        <v>#N/A</v>
      </c>
      <c r="AC12" s="57" t="e">
        <f t="shared" ca="1" si="12"/>
        <v>#N/A</v>
      </c>
      <c r="AD12" s="57" t="e">
        <f t="shared" ca="1" si="13"/>
        <v>#N/A</v>
      </c>
      <c r="AE12" s="57" t="str">
        <f t="shared" ca="1" si="29"/>
        <v/>
      </c>
      <c r="AF12" s="57" t="str">
        <f t="shared" ca="1" si="30"/>
        <v/>
      </c>
      <c r="AG12" s="57" t="str">
        <f t="shared" si="31"/>
        <v>'ALL JOBS'!D18</v>
      </c>
      <c r="AH12" s="57" t="str">
        <f t="shared" si="32"/>
        <v>'ALL JOBS'!F18</v>
      </c>
      <c r="AJ12" s="57" t="e">
        <f ca="1">(OR(INDIRECT(L12)=MAX('ALL JOBS'!A:A),AJ11))</f>
        <v>#N/A</v>
      </c>
    </row>
    <row r="13" spans="1:37" ht="30" customHeight="1">
      <c r="A13" s="57" t="str">
        <f t="shared" ca="1" si="0"/>
        <v/>
      </c>
      <c r="B13" s="54" t="str">
        <f t="shared" ca="1" si="1"/>
        <v/>
      </c>
      <c r="C13" s="55" t="str">
        <f t="shared" ca="1" si="17"/>
        <v/>
      </c>
      <c r="D13" s="55" t="str">
        <f t="shared" ca="1" si="18"/>
        <v/>
      </c>
      <c r="E13" s="55" t="str">
        <f t="shared" ca="1" si="19"/>
        <v/>
      </c>
      <c r="F13" s="56" t="str">
        <f t="shared" ca="1" si="20"/>
        <v/>
      </c>
      <c r="G13" s="57" t="str">
        <f ca="1">IF($C$1="ALL",IF(INDIRECT(AH13)="","",IF(INDIRECT(AG13)&gt;MAX(Budget!$B$3,Budget!$E$3),"","Y")),IF(ISERR(FIND($C$1,INDIRECT(AH13))),"",IF(INDIRECT(AG13)&gt;MAX(Budget!$B$3,Budget!$E$3),"","Y")))</f>
        <v/>
      </c>
      <c r="H13" s="57">
        <f t="shared" si="21"/>
        <v>13</v>
      </c>
      <c r="I13" s="57" t="e">
        <f t="shared" ca="1" si="22"/>
        <v>#N/A</v>
      </c>
      <c r="J13" s="57" t="e">
        <f t="shared" ca="1" si="23"/>
        <v>#N/A</v>
      </c>
      <c r="K13" s="57" t="e">
        <f t="shared" ca="1" si="24"/>
        <v>#N/A</v>
      </c>
      <c r="L13" s="57" t="e">
        <f t="shared" ca="1" si="14"/>
        <v>#N/A</v>
      </c>
      <c r="M13" s="57" t="e">
        <f t="shared" ca="1" si="3"/>
        <v>#N/A</v>
      </c>
      <c r="N13" s="57" t="e">
        <f t="shared" ca="1" si="4"/>
        <v>#N/A</v>
      </c>
      <c r="O13" s="57" t="e">
        <f t="shared" ca="1" si="5"/>
        <v>#N/A</v>
      </c>
      <c r="P13" s="57" t="e">
        <f t="shared" ca="1" si="6"/>
        <v>#N/A</v>
      </c>
      <c r="Q13" s="57" t="e">
        <f t="shared" ca="1" si="7"/>
        <v>#N/A</v>
      </c>
      <c r="R13" s="57" t="e">
        <f t="shared" ca="1" si="8"/>
        <v>#N/A</v>
      </c>
      <c r="S13" s="55" t="str">
        <f t="shared" ca="1" si="25"/>
        <v/>
      </c>
      <c r="T13" s="58" t="str">
        <f>IF($C$1="ALL",IF('ALL JOBS'!F19="","",IF('ALL JOBS'!D19&lt;=Budget!$B$3,"","Y")),IF(ISERR(FIND($C$1,'ALL JOBS'!F19)),IF($E$1="","",IF(ISERR(FIND($E$1,'ALL JOBS'!F19)),"",IF('ALL JOBS'!D19&lt;=Budget!$B$3,"","Y"))),IF('ALL JOBS'!D19&lt;=Budget!$B$3,"","Y")))</f>
        <v/>
      </c>
      <c r="U13" s="57">
        <f t="shared" si="26"/>
        <v>13</v>
      </c>
      <c r="V13" s="57" t="e">
        <f t="shared" ca="1" si="27"/>
        <v>#N/A</v>
      </c>
      <c r="W13" s="57" t="e">
        <f t="shared" ca="1" si="28"/>
        <v>#N/A</v>
      </c>
      <c r="X13" s="57" t="e">
        <f t="shared" ca="1" si="15"/>
        <v>#N/A</v>
      </c>
      <c r="Y13" s="57" t="e">
        <f t="shared" ca="1" si="9"/>
        <v>#N/A</v>
      </c>
      <c r="Z13" s="57" t="e">
        <f t="shared" ca="1" si="10"/>
        <v>#N/A</v>
      </c>
      <c r="AA13" s="57" t="e">
        <f t="shared" ca="1" si="11"/>
        <v>#N/A</v>
      </c>
      <c r="AB13" s="57" t="e">
        <f t="shared" ca="1" si="16"/>
        <v>#N/A</v>
      </c>
      <c r="AC13" s="57" t="e">
        <f t="shared" ca="1" si="12"/>
        <v>#N/A</v>
      </c>
      <c r="AD13" s="57" t="e">
        <f t="shared" ca="1" si="13"/>
        <v>#N/A</v>
      </c>
      <c r="AE13" s="57" t="str">
        <f t="shared" ca="1" si="29"/>
        <v/>
      </c>
      <c r="AF13" s="57" t="str">
        <f t="shared" ca="1" si="30"/>
        <v/>
      </c>
      <c r="AG13" s="57" t="str">
        <f t="shared" si="31"/>
        <v>'ALL JOBS'!D19</v>
      </c>
      <c r="AH13" s="57" t="str">
        <f t="shared" si="32"/>
        <v>'ALL JOBS'!F19</v>
      </c>
      <c r="AJ13" s="57" t="e">
        <f ca="1">(OR(INDIRECT(L13)=MAX('ALL JOBS'!A:A),AJ12))</f>
        <v>#N/A</v>
      </c>
    </row>
    <row r="14" spans="1:37" ht="30" customHeight="1">
      <c r="A14" s="57" t="str">
        <f t="shared" ca="1" si="0"/>
        <v/>
      </c>
      <c r="B14" s="54" t="str">
        <f t="shared" ca="1" si="1"/>
        <v/>
      </c>
      <c r="C14" s="55" t="str">
        <f t="shared" ca="1" si="17"/>
        <v/>
      </c>
      <c r="D14" s="55" t="str">
        <f t="shared" ca="1" si="18"/>
        <v/>
      </c>
      <c r="E14" s="55" t="str">
        <f t="shared" ca="1" si="19"/>
        <v/>
      </c>
      <c r="F14" s="56" t="str">
        <f t="shared" ca="1" si="20"/>
        <v/>
      </c>
      <c r="G14" s="57" t="str">
        <f ca="1">IF($C$1="ALL",IF(INDIRECT(AH14)="","",IF(INDIRECT(AG14)&gt;MAX(Budget!$B$3,Budget!$E$3),"","Y")),IF(ISERR(FIND($C$1,INDIRECT(AH14))),"",IF(INDIRECT(AG14)&gt;MAX(Budget!$B$3,Budget!$E$3),"","Y")))</f>
        <v/>
      </c>
      <c r="H14" s="57">
        <f t="shared" si="21"/>
        <v>14</v>
      </c>
      <c r="I14" s="57" t="e">
        <f t="shared" ca="1" si="22"/>
        <v>#N/A</v>
      </c>
      <c r="J14" s="57" t="e">
        <f t="shared" ca="1" si="23"/>
        <v>#N/A</v>
      </c>
      <c r="K14" s="57" t="e">
        <f t="shared" ca="1" si="24"/>
        <v>#N/A</v>
      </c>
      <c r="L14" s="57" t="e">
        <f t="shared" ca="1" si="14"/>
        <v>#N/A</v>
      </c>
      <c r="M14" s="57" t="e">
        <f t="shared" ca="1" si="3"/>
        <v>#N/A</v>
      </c>
      <c r="N14" s="57" t="e">
        <f t="shared" ca="1" si="4"/>
        <v>#N/A</v>
      </c>
      <c r="O14" s="57" t="e">
        <f t="shared" ca="1" si="5"/>
        <v>#N/A</v>
      </c>
      <c r="P14" s="57" t="e">
        <f t="shared" ca="1" si="6"/>
        <v>#N/A</v>
      </c>
      <c r="Q14" s="57" t="e">
        <f t="shared" ca="1" si="7"/>
        <v>#N/A</v>
      </c>
      <c r="R14" s="57" t="e">
        <f t="shared" ca="1" si="8"/>
        <v>#N/A</v>
      </c>
      <c r="S14" s="55" t="str">
        <f t="shared" ca="1" si="25"/>
        <v/>
      </c>
      <c r="T14" s="58" t="str">
        <f>IF($C$1="ALL",IF('ALL JOBS'!F20="","",IF('ALL JOBS'!D20&lt;=Budget!$B$3,"","Y")),IF(ISERR(FIND($C$1,'ALL JOBS'!F20)),IF($E$1="","",IF(ISERR(FIND($E$1,'ALL JOBS'!F20)),"",IF('ALL JOBS'!D20&lt;=Budget!$B$3,"","Y"))),IF('ALL JOBS'!D20&lt;=Budget!$B$3,"","Y")))</f>
        <v/>
      </c>
      <c r="U14" s="57">
        <f t="shared" si="26"/>
        <v>14</v>
      </c>
      <c r="V14" s="57" t="e">
        <f t="shared" ca="1" si="27"/>
        <v>#N/A</v>
      </c>
      <c r="W14" s="57" t="e">
        <f t="shared" ca="1" si="28"/>
        <v>#N/A</v>
      </c>
      <c r="X14" s="57" t="e">
        <f t="shared" ca="1" si="15"/>
        <v>#N/A</v>
      </c>
      <c r="Y14" s="57" t="e">
        <f t="shared" ca="1" si="9"/>
        <v>#N/A</v>
      </c>
      <c r="Z14" s="57" t="e">
        <f t="shared" ca="1" si="10"/>
        <v>#N/A</v>
      </c>
      <c r="AA14" s="57" t="e">
        <f t="shared" ca="1" si="11"/>
        <v>#N/A</v>
      </c>
      <c r="AB14" s="57" t="e">
        <f t="shared" ca="1" si="16"/>
        <v>#N/A</v>
      </c>
      <c r="AC14" s="57" t="e">
        <f t="shared" ca="1" si="12"/>
        <v>#N/A</v>
      </c>
      <c r="AD14" s="57" t="e">
        <f t="shared" ca="1" si="13"/>
        <v>#N/A</v>
      </c>
      <c r="AE14" s="57" t="str">
        <f t="shared" ca="1" si="29"/>
        <v/>
      </c>
      <c r="AF14" s="57" t="str">
        <f t="shared" ca="1" si="30"/>
        <v/>
      </c>
      <c r="AG14" s="57" t="str">
        <f t="shared" si="31"/>
        <v>'ALL JOBS'!D20</v>
      </c>
      <c r="AH14" s="57" t="str">
        <f t="shared" si="32"/>
        <v>'ALL JOBS'!F20</v>
      </c>
      <c r="AJ14" s="57" t="e">
        <f ca="1">(OR(INDIRECT(L14)=MAX('ALL JOBS'!A:A),AJ13))</f>
        <v>#N/A</v>
      </c>
    </row>
    <row r="15" spans="1:37" ht="30" customHeight="1">
      <c r="A15" s="57" t="str">
        <f t="shared" ca="1" si="0"/>
        <v/>
      </c>
      <c r="B15" s="54" t="str">
        <f t="shared" ca="1" si="1"/>
        <v/>
      </c>
      <c r="C15" s="55" t="str">
        <f t="shared" ca="1" si="17"/>
        <v/>
      </c>
      <c r="D15" s="55" t="str">
        <f t="shared" ca="1" si="18"/>
        <v/>
      </c>
      <c r="E15" s="55" t="str">
        <f t="shared" ca="1" si="19"/>
        <v/>
      </c>
      <c r="F15" s="56" t="str">
        <f t="shared" ca="1" si="20"/>
        <v/>
      </c>
      <c r="G15" s="57" t="str">
        <f ca="1">IF($C$1="ALL",IF(INDIRECT(AH15)="","",IF(INDIRECT(AG15)&gt;MAX(Budget!$B$3,Budget!$E$3),"","Y")),IF(ISERR(FIND($C$1,INDIRECT(AH15))),"",IF(INDIRECT(AG15)&gt;MAX(Budget!$B$3,Budget!$E$3),"","Y")))</f>
        <v/>
      </c>
      <c r="H15" s="57">
        <f t="shared" si="21"/>
        <v>15</v>
      </c>
      <c r="I15" s="57" t="e">
        <f t="shared" ca="1" si="22"/>
        <v>#N/A</v>
      </c>
      <c r="J15" s="57" t="e">
        <f t="shared" ca="1" si="23"/>
        <v>#N/A</v>
      </c>
      <c r="K15" s="57" t="e">
        <f t="shared" ca="1" si="24"/>
        <v>#N/A</v>
      </c>
      <c r="L15" s="57" t="e">
        <f t="shared" ca="1" si="14"/>
        <v>#N/A</v>
      </c>
      <c r="M15" s="57" t="e">
        <f t="shared" ca="1" si="3"/>
        <v>#N/A</v>
      </c>
      <c r="N15" s="57" t="e">
        <f t="shared" ca="1" si="4"/>
        <v>#N/A</v>
      </c>
      <c r="O15" s="57" t="e">
        <f t="shared" ca="1" si="5"/>
        <v>#N/A</v>
      </c>
      <c r="P15" s="57" t="e">
        <f t="shared" ca="1" si="6"/>
        <v>#N/A</v>
      </c>
      <c r="Q15" s="57" t="e">
        <f t="shared" ca="1" si="7"/>
        <v>#N/A</v>
      </c>
      <c r="R15" s="57" t="e">
        <f t="shared" ca="1" si="8"/>
        <v>#N/A</v>
      </c>
      <c r="S15" s="55" t="str">
        <f t="shared" ca="1" si="25"/>
        <v/>
      </c>
      <c r="T15" s="58" t="str">
        <f>IF($C$1="ALL",IF('ALL JOBS'!F21="","",IF('ALL JOBS'!D21&lt;=Budget!$B$3,"","Y")),IF(ISERR(FIND($C$1,'ALL JOBS'!F21)),IF($E$1="","",IF(ISERR(FIND($E$1,'ALL JOBS'!F21)),"",IF('ALL JOBS'!D21&lt;=Budget!$B$3,"","Y"))),IF('ALL JOBS'!D21&lt;=Budget!$B$3,"","Y")))</f>
        <v/>
      </c>
      <c r="U15" s="57">
        <f t="shared" si="26"/>
        <v>15</v>
      </c>
      <c r="V15" s="57" t="e">
        <f t="shared" ca="1" si="27"/>
        <v>#N/A</v>
      </c>
      <c r="W15" s="57" t="e">
        <f t="shared" ca="1" si="28"/>
        <v>#N/A</v>
      </c>
      <c r="X15" s="57" t="e">
        <f t="shared" ca="1" si="15"/>
        <v>#N/A</v>
      </c>
      <c r="Y15" s="57" t="e">
        <f t="shared" ca="1" si="9"/>
        <v>#N/A</v>
      </c>
      <c r="Z15" s="57" t="e">
        <f t="shared" ca="1" si="10"/>
        <v>#N/A</v>
      </c>
      <c r="AA15" s="57" t="e">
        <f t="shared" ca="1" si="11"/>
        <v>#N/A</v>
      </c>
      <c r="AB15" s="57" t="e">
        <f t="shared" ca="1" si="16"/>
        <v>#N/A</v>
      </c>
      <c r="AC15" s="57" t="e">
        <f t="shared" ca="1" si="12"/>
        <v>#N/A</v>
      </c>
      <c r="AD15" s="57" t="e">
        <f t="shared" ca="1" si="13"/>
        <v>#N/A</v>
      </c>
      <c r="AE15" s="57" t="str">
        <f t="shared" ca="1" si="29"/>
        <v/>
      </c>
      <c r="AF15" s="57" t="str">
        <f t="shared" ca="1" si="30"/>
        <v/>
      </c>
      <c r="AG15" s="57" t="str">
        <f t="shared" si="31"/>
        <v>'ALL JOBS'!D21</v>
      </c>
      <c r="AH15" s="57" t="str">
        <f t="shared" si="32"/>
        <v>'ALL JOBS'!F21</v>
      </c>
      <c r="AJ15" s="57" t="e">
        <f ca="1">(OR(INDIRECT(L15)=MAX('ALL JOBS'!A:A),AJ14))</f>
        <v>#N/A</v>
      </c>
    </row>
    <row r="16" spans="1:37" ht="30" customHeight="1">
      <c r="A16" s="57" t="str">
        <f t="shared" ca="1" si="0"/>
        <v/>
      </c>
      <c r="B16" s="54" t="str">
        <f t="shared" ca="1" si="1"/>
        <v/>
      </c>
      <c r="C16" s="55" t="str">
        <f t="shared" ca="1" si="17"/>
        <v/>
      </c>
      <c r="D16" s="55" t="str">
        <f t="shared" ca="1" si="18"/>
        <v/>
      </c>
      <c r="E16" s="55" t="str">
        <f t="shared" ca="1" si="19"/>
        <v/>
      </c>
      <c r="F16" s="56" t="str">
        <f t="shared" ca="1" si="20"/>
        <v/>
      </c>
      <c r="G16" s="57" t="str">
        <f ca="1">IF($C$1="ALL",IF(INDIRECT(AH16)="","",IF(INDIRECT(AG16)&gt;MAX(Budget!$B$3,Budget!$E$3),"","Y")),IF(ISERR(FIND($C$1,INDIRECT(AH16))),"",IF(INDIRECT(AG16)&gt;MAX(Budget!$B$3,Budget!$E$3),"","Y")))</f>
        <v/>
      </c>
      <c r="H16" s="57">
        <f t="shared" si="21"/>
        <v>16</v>
      </c>
      <c r="I16" s="57" t="e">
        <f t="shared" ca="1" si="22"/>
        <v>#N/A</v>
      </c>
      <c r="J16" s="57" t="e">
        <f t="shared" ca="1" si="23"/>
        <v>#N/A</v>
      </c>
      <c r="K16" s="57" t="e">
        <f t="shared" ca="1" si="24"/>
        <v>#N/A</v>
      </c>
      <c r="L16" s="57" t="e">
        <f t="shared" ca="1" si="14"/>
        <v>#N/A</v>
      </c>
      <c r="M16" s="57" t="e">
        <f t="shared" ca="1" si="3"/>
        <v>#N/A</v>
      </c>
      <c r="N16" s="57" t="e">
        <f t="shared" ca="1" si="4"/>
        <v>#N/A</v>
      </c>
      <c r="O16" s="57" t="e">
        <f t="shared" ca="1" si="5"/>
        <v>#N/A</v>
      </c>
      <c r="P16" s="57" t="e">
        <f t="shared" ca="1" si="6"/>
        <v>#N/A</v>
      </c>
      <c r="Q16" s="57" t="e">
        <f t="shared" ca="1" si="7"/>
        <v>#N/A</v>
      </c>
      <c r="R16" s="57" t="e">
        <f t="shared" ca="1" si="8"/>
        <v>#N/A</v>
      </c>
      <c r="S16" s="55" t="str">
        <f t="shared" ca="1" si="25"/>
        <v/>
      </c>
      <c r="T16" s="58" t="str">
        <f>IF($C$1="ALL",IF('ALL JOBS'!F22="","",IF('ALL JOBS'!D22&lt;=Budget!$B$3,"","Y")),IF(ISERR(FIND($C$1,'ALL JOBS'!F22)),IF($E$1="","",IF(ISERR(FIND($E$1,'ALL JOBS'!F22)),"",IF('ALL JOBS'!D22&lt;=Budget!$B$3,"","Y"))),IF('ALL JOBS'!D22&lt;=Budget!$B$3,"","Y")))</f>
        <v/>
      </c>
      <c r="U16" s="57">
        <f t="shared" si="26"/>
        <v>16</v>
      </c>
      <c r="V16" s="57" t="e">
        <f t="shared" ca="1" si="27"/>
        <v>#N/A</v>
      </c>
      <c r="W16" s="57" t="e">
        <f t="shared" ca="1" si="28"/>
        <v>#N/A</v>
      </c>
      <c r="X16" s="57" t="e">
        <f t="shared" ca="1" si="15"/>
        <v>#N/A</v>
      </c>
      <c r="Y16" s="57" t="e">
        <f t="shared" ca="1" si="9"/>
        <v>#N/A</v>
      </c>
      <c r="Z16" s="57" t="e">
        <f t="shared" ca="1" si="10"/>
        <v>#N/A</v>
      </c>
      <c r="AA16" s="57" t="e">
        <f t="shared" ca="1" si="11"/>
        <v>#N/A</v>
      </c>
      <c r="AB16" s="57" t="e">
        <f t="shared" ca="1" si="16"/>
        <v>#N/A</v>
      </c>
      <c r="AC16" s="57" t="e">
        <f t="shared" ca="1" si="12"/>
        <v>#N/A</v>
      </c>
      <c r="AD16" s="57" t="e">
        <f t="shared" ca="1" si="13"/>
        <v>#N/A</v>
      </c>
      <c r="AE16" s="57" t="str">
        <f t="shared" ca="1" si="29"/>
        <v/>
      </c>
      <c r="AF16" s="57" t="str">
        <f t="shared" ca="1" si="30"/>
        <v/>
      </c>
      <c r="AG16" s="57" t="str">
        <f t="shared" si="31"/>
        <v>'ALL JOBS'!D22</v>
      </c>
      <c r="AH16" s="57" t="str">
        <f t="shared" si="32"/>
        <v>'ALL JOBS'!F22</v>
      </c>
      <c r="AJ16" s="57" t="e">
        <f ca="1">(OR(INDIRECT(L16)=MAX('ALL JOBS'!A:A),AJ15))</f>
        <v>#N/A</v>
      </c>
    </row>
    <row r="17" spans="1:36" ht="30" customHeight="1">
      <c r="A17" s="57" t="str">
        <f t="shared" ca="1" si="0"/>
        <v/>
      </c>
      <c r="B17" s="54" t="str">
        <f t="shared" ca="1" si="1"/>
        <v/>
      </c>
      <c r="C17" s="55" t="str">
        <f t="shared" ca="1" si="17"/>
        <v/>
      </c>
      <c r="D17" s="55" t="str">
        <f t="shared" ca="1" si="18"/>
        <v/>
      </c>
      <c r="E17" s="55" t="str">
        <f t="shared" ca="1" si="19"/>
        <v/>
      </c>
      <c r="F17" s="56" t="str">
        <f t="shared" ca="1" si="20"/>
        <v/>
      </c>
      <c r="G17" s="57" t="str">
        <f ca="1">IF($C$1="ALL",IF(INDIRECT(AH17)="","",IF(INDIRECT(AG17)&gt;MAX(Budget!$B$3,Budget!$E$3),"","Y")),IF(ISERR(FIND($C$1,INDIRECT(AH17))),"",IF(INDIRECT(AG17)&gt;MAX(Budget!$B$3,Budget!$E$3),"","Y")))</f>
        <v/>
      </c>
      <c r="H17" s="57">
        <f t="shared" si="21"/>
        <v>17</v>
      </c>
      <c r="I17" s="57" t="e">
        <f t="shared" ca="1" si="22"/>
        <v>#N/A</v>
      </c>
      <c r="J17" s="57" t="e">
        <f t="shared" ca="1" si="23"/>
        <v>#N/A</v>
      </c>
      <c r="K17" s="57" t="e">
        <f t="shared" ca="1" si="24"/>
        <v>#N/A</v>
      </c>
      <c r="L17" s="57" t="e">
        <f t="shared" ca="1" si="14"/>
        <v>#N/A</v>
      </c>
      <c r="M17" s="57" t="e">
        <f t="shared" ca="1" si="3"/>
        <v>#N/A</v>
      </c>
      <c r="N17" s="57" t="e">
        <f t="shared" ca="1" si="4"/>
        <v>#N/A</v>
      </c>
      <c r="O17" s="57" t="e">
        <f t="shared" ca="1" si="5"/>
        <v>#N/A</v>
      </c>
      <c r="P17" s="57" t="e">
        <f t="shared" ca="1" si="6"/>
        <v>#N/A</v>
      </c>
      <c r="Q17" s="57" t="e">
        <f t="shared" ca="1" si="7"/>
        <v>#N/A</v>
      </c>
      <c r="R17" s="57" t="e">
        <f t="shared" ca="1" si="8"/>
        <v>#N/A</v>
      </c>
      <c r="S17" s="55" t="str">
        <f t="shared" ca="1" si="25"/>
        <v/>
      </c>
      <c r="T17" s="58" t="str">
        <f>IF($C$1="ALL",IF('ALL JOBS'!F23="","",IF('ALL JOBS'!D23&lt;=Budget!$B$3,"","Y")),IF(ISERR(FIND($C$1,'ALL JOBS'!F23)),IF($E$1="","",IF(ISERR(FIND($E$1,'ALL JOBS'!F23)),"",IF('ALL JOBS'!D23&lt;=Budget!$B$3,"","Y"))),IF('ALL JOBS'!D23&lt;=Budget!$B$3,"","Y")))</f>
        <v/>
      </c>
      <c r="U17" s="57">
        <f t="shared" si="26"/>
        <v>17</v>
      </c>
      <c r="V17" s="57" t="e">
        <f t="shared" ca="1" si="27"/>
        <v>#N/A</v>
      </c>
      <c r="W17" s="57" t="e">
        <f t="shared" ca="1" si="28"/>
        <v>#N/A</v>
      </c>
      <c r="X17" s="57" t="e">
        <f t="shared" ca="1" si="15"/>
        <v>#N/A</v>
      </c>
      <c r="Y17" s="57" t="e">
        <f t="shared" ca="1" si="9"/>
        <v>#N/A</v>
      </c>
      <c r="Z17" s="57" t="e">
        <f t="shared" ca="1" si="10"/>
        <v>#N/A</v>
      </c>
      <c r="AA17" s="57" t="e">
        <f t="shared" ca="1" si="11"/>
        <v>#N/A</v>
      </c>
      <c r="AB17" s="57" t="e">
        <f t="shared" ca="1" si="16"/>
        <v>#N/A</v>
      </c>
      <c r="AC17" s="57" t="e">
        <f t="shared" ca="1" si="12"/>
        <v>#N/A</v>
      </c>
      <c r="AD17" s="57" t="e">
        <f t="shared" ca="1" si="13"/>
        <v>#N/A</v>
      </c>
      <c r="AE17" s="57" t="str">
        <f t="shared" ca="1" si="29"/>
        <v/>
      </c>
      <c r="AF17" s="57" t="str">
        <f t="shared" ca="1" si="30"/>
        <v/>
      </c>
      <c r="AG17" s="57" t="str">
        <f t="shared" si="31"/>
        <v>'ALL JOBS'!D23</v>
      </c>
      <c r="AH17" s="57" t="str">
        <f t="shared" si="32"/>
        <v>'ALL JOBS'!F23</v>
      </c>
      <c r="AJ17" s="57" t="e">
        <f ca="1">(OR(INDIRECT(L17)=MAX('ALL JOBS'!A:A),AJ16))</f>
        <v>#N/A</v>
      </c>
    </row>
    <row r="18" spans="1:36" ht="30" customHeight="1">
      <c r="A18" s="57" t="str">
        <f t="shared" ca="1" si="0"/>
        <v/>
      </c>
      <c r="B18" s="54" t="str">
        <f t="shared" ca="1" si="1"/>
        <v/>
      </c>
      <c r="C18" s="55" t="str">
        <f t="shared" ca="1" si="17"/>
        <v/>
      </c>
      <c r="D18" s="55" t="str">
        <f t="shared" ca="1" si="18"/>
        <v/>
      </c>
      <c r="E18" s="55" t="str">
        <f t="shared" ca="1" si="19"/>
        <v/>
      </c>
      <c r="F18" s="56" t="str">
        <f t="shared" ca="1" si="20"/>
        <v/>
      </c>
      <c r="G18" s="57" t="str">
        <f ca="1">IF($C$1="ALL",IF(INDIRECT(AH18)="","",IF(INDIRECT(AG18)&gt;MAX(Budget!$B$3,Budget!$E$3),"","Y")),IF(ISERR(FIND($C$1,INDIRECT(AH18))),"",IF(INDIRECT(AG18)&gt;MAX(Budget!$B$3,Budget!$E$3),"","Y")))</f>
        <v/>
      </c>
      <c r="H18" s="57">
        <f t="shared" si="21"/>
        <v>18</v>
      </c>
      <c r="I18" s="57" t="e">
        <f t="shared" ca="1" si="22"/>
        <v>#N/A</v>
      </c>
      <c r="J18" s="57" t="e">
        <f t="shared" ca="1" si="23"/>
        <v>#N/A</v>
      </c>
      <c r="K18" s="57" t="e">
        <f t="shared" ca="1" si="24"/>
        <v>#N/A</v>
      </c>
      <c r="L18" s="57" t="e">
        <f t="shared" ca="1" si="14"/>
        <v>#N/A</v>
      </c>
      <c r="M18" s="57" t="e">
        <f t="shared" ca="1" si="3"/>
        <v>#N/A</v>
      </c>
      <c r="N18" s="57" t="e">
        <f t="shared" ca="1" si="4"/>
        <v>#N/A</v>
      </c>
      <c r="O18" s="57" t="e">
        <f t="shared" ca="1" si="5"/>
        <v>#N/A</v>
      </c>
      <c r="P18" s="57" t="e">
        <f t="shared" ca="1" si="6"/>
        <v>#N/A</v>
      </c>
      <c r="Q18" s="57" t="e">
        <f t="shared" ca="1" si="7"/>
        <v>#N/A</v>
      </c>
      <c r="R18" s="57" t="e">
        <f t="shared" ca="1" si="8"/>
        <v>#N/A</v>
      </c>
      <c r="S18" s="55" t="str">
        <f t="shared" ca="1" si="25"/>
        <v/>
      </c>
      <c r="T18" s="58" t="str">
        <f>IF($C$1="ALL",IF('ALL JOBS'!F24="","",IF('ALL JOBS'!D24&lt;=Budget!$B$3,"","Y")),IF(ISERR(FIND($C$1,'ALL JOBS'!F24)),IF($E$1="","",IF(ISERR(FIND($E$1,'ALL JOBS'!F24)),"",IF('ALL JOBS'!D24&lt;=Budget!$B$3,"","Y"))),IF('ALL JOBS'!D24&lt;=Budget!$B$3,"","Y")))</f>
        <v/>
      </c>
      <c r="U18" s="57">
        <f t="shared" si="26"/>
        <v>18</v>
      </c>
      <c r="V18" s="57" t="e">
        <f t="shared" ca="1" si="27"/>
        <v>#N/A</v>
      </c>
      <c r="W18" s="57" t="e">
        <f t="shared" ca="1" si="28"/>
        <v>#N/A</v>
      </c>
      <c r="X18" s="57" t="e">
        <f t="shared" ca="1" si="15"/>
        <v>#N/A</v>
      </c>
      <c r="Y18" s="57" t="e">
        <f t="shared" ca="1" si="9"/>
        <v>#N/A</v>
      </c>
      <c r="Z18" s="57" t="e">
        <f t="shared" ca="1" si="10"/>
        <v>#N/A</v>
      </c>
      <c r="AA18" s="57" t="e">
        <f t="shared" ca="1" si="11"/>
        <v>#N/A</v>
      </c>
      <c r="AB18" s="57" t="e">
        <f t="shared" ca="1" si="16"/>
        <v>#N/A</v>
      </c>
      <c r="AC18" s="57" t="e">
        <f t="shared" ca="1" si="12"/>
        <v>#N/A</v>
      </c>
      <c r="AD18" s="57" t="e">
        <f t="shared" ca="1" si="13"/>
        <v>#N/A</v>
      </c>
      <c r="AE18" s="57" t="str">
        <f t="shared" ca="1" si="29"/>
        <v/>
      </c>
      <c r="AF18" s="57" t="str">
        <f t="shared" ca="1" si="30"/>
        <v/>
      </c>
      <c r="AG18" s="57" t="str">
        <f t="shared" si="31"/>
        <v>'ALL JOBS'!D24</v>
      </c>
      <c r="AH18" s="57" t="str">
        <f t="shared" si="32"/>
        <v>'ALL JOBS'!F24</v>
      </c>
      <c r="AJ18" s="57" t="e">
        <f ca="1">(OR(INDIRECT(L18)=MAX('ALL JOBS'!A:A),AJ17))</f>
        <v>#N/A</v>
      </c>
    </row>
    <row r="19" spans="1:36" ht="30" customHeight="1">
      <c r="A19" s="57" t="str">
        <f t="shared" ca="1" si="0"/>
        <v/>
      </c>
      <c r="B19" s="54" t="str">
        <f t="shared" ca="1" si="1"/>
        <v/>
      </c>
      <c r="C19" s="55" t="str">
        <f t="shared" ca="1" si="17"/>
        <v/>
      </c>
      <c r="D19" s="55" t="str">
        <f t="shared" ca="1" si="18"/>
        <v/>
      </c>
      <c r="E19" s="55" t="str">
        <f t="shared" ca="1" si="19"/>
        <v/>
      </c>
      <c r="F19" s="56" t="str">
        <f t="shared" ca="1" si="20"/>
        <v/>
      </c>
      <c r="G19" s="57" t="str">
        <f ca="1">IF($C$1="ALL",IF(INDIRECT(AH19)="","",IF(INDIRECT(AG19)&gt;MAX(Budget!$B$3,Budget!$E$3),"","Y")),IF(ISERR(FIND($C$1,INDIRECT(AH19))),"",IF(INDIRECT(AG19)&gt;MAX(Budget!$B$3,Budget!$E$3),"","Y")))</f>
        <v/>
      </c>
      <c r="H19" s="57">
        <f t="shared" si="21"/>
        <v>19</v>
      </c>
      <c r="I19" s="57" t="e">
        <f t="shared" ca="1" si="22"/>
        <v>#N/A</v>
      </c>
      <c r="J19" s="57" t="e">
        <f t="shared" ca="1" si="23"/>
        <v>#N/A</v>
      </c>
      <c r="K19" s="57" t="e">
        <f t="shared" ca="1" si="24"/>
        <v>#N/A</v>
      </c>
      <c r="L19" s="57" t="e">
        <f t="shared" ca="1" si="14"/>
        <v>#N/A</v>
      </c>
      <c r="M19" s="57" t="e">
        <f t="shared" ca="1" si="3"/>
        <v>#N/A</v>
      </c>
      <c r="N19" s="57" t="e">
        <f t="shared" ca="1" si="4"/>
        <v>#N/A</v>
      </c>
      <c r="O19" s="57" t="e">
        <f t="shared" ca="1" si="5"/>
        <v>#N/A</v>
      </c>
      <c r="P19" s="57" t="e">
        <f t="shared" ca="1" si="6"/>
        <v>#N/A</v>
      </c>
      <c r="Q19" s="57" t="e">
        <f t="shared" ca="1" si="7"/>
        <v>#N/A</v>
      </c>
      <c r="R19" s="57" t="e">
        <f t="shared" ca="1" si="8"/>
        <v>#N/A</v>
      </c>
      <c r="S19" s="55" t="str">
        <f t="shared" ca="1" si="25"/>
        <v/>
      </c>
      <c r="T19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19" s="57">
        <f t="shared" si="26"/>
        <v>19</v>
      </c>
      <c r="V19" s="57" t="e">
        <f t="shared" ca="1" si="27"/>
        <v>#N/A</v>
      </c>
      <c r="W19" s="57" t="e">
        <f t="shared" ca="1" si="28"/>
        <v>#N/A</v>
      </c>
      <c r="X19" s="57" t="e">
        <f t="shared" ca="1" si="15"/>
        <v>#N/A</v>
      </c>
      <c r="Y19" s="57" t="e">
        <f t="shared" ca="1" si="9"/>
        <v>#N/A</v>
      </c>
      <c r="Z19" s="57" t="e">
        <f t="shared" ca="1" si="10"/>
        <v>#N/A</v>
      </c>
      <c r="AA19" s="57" t="e">
        <f t="shared" ca="1" si="11"/>
        <v>#N/A</v>
      </c>
      <c r="AB19" s="57" t="e">
        <f t="shared" ca="1" si="16"/>
        <v>#N/A</v>
      </c>
      <c r="AC19" s="57" t="e">
        <f t="shared" ca="1" si="12"/>
        <v>#N/A</v>
      </c>
      <c r="AD19" s="57" t="e">
        <f t="shared" ca="1" si="13"/>
        <v>#N/A</v>
      </c>
      <c r="AE19" s="57" t="str">
        <f t="shared" ca="1" si="29"/>
        <v/>
      </c>
      <c r="AF19" s="57" t="str">
        <f t="shared" ca="1" si="30"/>
        <v/>
      </c>
      <c r="AG19" s="57" t="str">
        <f t="shared" si="31"/>
        <v>'ALL JOBS'!D25</v>
      </c>
      <c r="AH19" s="57" t="str">
        <f t="shared" si="32"/>
        <v>'ALL JOBS'!F25</v>
      </c>
      <c r="AJ19" s="57" t="e">
        <f ca="1">(OR(INDIRECT(L19)=MAX('ALL JOBS'!A:A),AJ18))</f>
        <v>#N/A</v>
      </c>
    </row>
    <row r="20" spans="1:36" ht="30" customHeight="1">
      <c r="A20" s="57" t="e">
        <f ca="1">IF(AND(AJ19,AJ20),"",IF(OR(AND($AE21="Y",$AE20=""),I20=I19),"",IF($AE20="Y",INDIRECT(X20),IF($S20="Y",INDIRECT(L20),""))))</f>
        <v>#N/A</v>
      </c>
      <c r="B20" s="54" t="e">
        <f ca="1">IF(AND(AJ19,AJ20),"",IF(OR(AND($AE21="Y",$AE20=""),I20=I19),"THE FOLLOWING JOBS ARE NOT TO BE DONE THIS YEAR",IF($AE20="Y",INDIRECT(Y20),IF($S20="Y",INDIRECT(M20),""))))</f>
        <v>#N/A</v>
      </c>
      <c r="C20" s="55" t="e">
        <f ca="1">IF(AND(AJ19,AJ20),"",IF(AND($AE21="Y",$AE20=""),"",IF($AE20="Y",INDIRECT(Z20),IF($S20="Y",INDIRECT(N20),""))))</f>
        <v>#N/A</v>
      </c>
      <c r="D20" s="55" t="e">
        <f ca="1">IF(AND(AJ19,AJ20),"",IF(AND($AE21="Y",$AE20=""),"",IF($AE20="Y",INDIRECT(AA20),IF($S20="Y",INDIRECT(O20),""))))</f>
        <v>#N/A</v>
      </c>
      <c r="E20" s="55" t="e">
        <f ca="1">IF(AND(AJ19,AJ20),"",IF(AND($AE21="Y",$AE20=""),"",IF($AE20="Y",INDIRECT(AB20),IF($S20="Y",INDIRECT(P20),""))))</f>
        <v>#N/A</v>
      </c>
      <c r="F20" s="56" t="e">
        <f ca="1">IF(AND(AJ19,AJ20),"",IF(AND($AE21="Y",$AE20=""),"",IF($AE20="Y",INDIRECT(AC20),IF($S20="Y",INDIRECT(Q20),""))))</f>
        <v>#N/A</v>
      </c>
      <c r="G20" s="57" t="str">
        <f ca="1">IF($C$1="ALL",IF(INDIRECT(AH20)="","",IF(INDIRECT(AG20)&gt;MAX(Budget!$B$3,Budget!$E$3),"","Y")),IF(ISERR(FIND($C$1,INDIRECT(AH20))),"",IF(INDIRECT(AG20)&gt;MAX(Budget!$B$3,Budget!$E$3),"","Y")))</f>
        <v/>
      </c>
      <c r="H20" s="57">
        <f t="shared" si="21"/>
        <v>20</v>
      </c>
      <c r="I20" s="57" t="e">
        <f t="shared" ca="1" si="22"/>
        <v>#N/A</v>
      </c>
      <c r="J20" s="57" t="e">
        <f t="shared" ca="1" si="23"/>
        <v>#N/A</v>
      </c>
      <c r="K20" s="57" t="e">
        <f t="shared" ca="1" si="24"/>
        <v>#N/A</v>
      </c>
      <c r="L20" s="57" t="e">
        <f t="shared" ca="1" si="14"/>
        <v>#N/A</v>
      </c>
      <c r="M20" s="57" t="e">
        <f t="shared" ca="1" si="3"/>
        <v>#N/A</v>
      </c>
      <c r="N20" s="57" t="e">
        <f t="shared" ca="1" si="4"/>
        <v>#N/A</v>
      </c>
      <c r="O20" s="57" t="e">
        <f t="shared" ca="1" si="5"/>
        <v>#N/A</v>
      </c>
      <c r="P20" s="57" t="e">
        <f t="shared" ca="1" si="6"/>
        <v>#N/A</v>
      </c>
      <c r="Q20" s="57" t="e">
        <f t="shared" ca="1" si="7"/>
        <v>#N/A</v>
      </c>
      <c r="R20" s="57" t="e">
        <f t="shared" ca="1" si="8"/>
        <v>#N/A</v>
      </c>
      <c r="S20" s="55" t="str">
        <f t="shared" ca="1" si="25"/>
        <v/>
      </c>
      <c r="T20" s="58" t="str">
        <f>IF($C$1="ALL",IF('ALL JOBS'!F25="","",IF('ALL JOBS'!D25&lt;=Budget!$B$3,"","Y")),IF(ISERR(FIND($C$1,'ALL JOBS'!F25)),IF($E$1="","",IF(ISERR(FIND($E$1,'ALL JOBS'!F25)),"",IF('ALL JOBS'!D25&lt;=Budget!$B$3,"","Y"))),IF('ALL JOBS'!D25&lt;=Budget!$B$3,"","Y")))</f>
        <v/>
      </c>
      <c r="U20" s="57">
        <f t="shared" si="26"/>
        <v>20</v>
      </c>
      <c r="V20" s="57" t="e">
        <f t="shared" ca="1" si="27"/>
        <v>#N/A</v>
      </c>
      <c r="W20" s="57" t="e">
        <f t="shared" ca="1" si="28"/>
        <v>#N/A</v>
      </c>
      <c r="X20" s="57" t="e">
        <f t="shared" ca="1" si="15"/>
        <v>#N/A</v>
      </c>
      <c r="Y20" s="57" t="e">
        <f t="shared" ca="1" si="9"/>
        <v>#N/A</v>
      </c>
      <c r="Z20" s="57" t="e">
        <f t="shared" ca="1" si="10"/>
        <v>#N/A</v>
      </c>
      <c r="AA20" s="57" t="e">
        <f t="shared" ca="1" si="11"/>
        <v>#N/A</v>
      </c>
      <c r="AB20" s="57" t="e">
        <f t="shared" ca="1" si="16"/>
        <v>#N/A</v>
      </c>
      <c r="AC20" s="57" t="e">
        <f t="shared" ca="1" si="12"/>
        <v>#N/A</v>
      </c>
      <c r="AD20" s="57" t="e">
        <f t="shared" ca="1" si="13"/>
        <v>#N/A</v>
      </c>
      <c r="AE20" s="57" t="str">
        <f t="shared" ca="1" si="29"/>
        <v/>
      </c>
      <c r="AF20" s="57" t="str">
        <f t="shared" ca="1" si="30"/>
        <v/>
      </c>
      <c r="AG20" s="57" t="str">
        <f t="shared" si="31"/>
        <v>'ALL JOBS'!D26</v>
      </c>
      <c r="AH20" s="57" t="str">
        <f t="shared" si="32"/>
        <v>'ALL JOBS'!F26</v>
      </c>
      <c r="AJ20" s="57" t="e">
        <f ca="1">(OR(INDIRECT(L20)=MAX('ALL JOBS'!A:A),AJ19))</f>
        <v>#N/A</v>
      </c>
    </row>
    <row r="21" spans="1:36" ht="30" customHeight="1">
      <c r="A21" s="57" t="e">
        <f t="shared" ref="A21:A77" ca="1" si="33">IF(AND(AJ20,AJ21),"",IF(OR(AND($AE22="Y",$AE21=""),I21=I20),"",IF($AE21="Y",INDIRECT(X21),IF($S21="Y",INDIRECT(L21),""))))</f>
        <v>#N/A</v>
      </c>
      <c r="B21" s="54" t="e">
        <f t="shared" ref="B21:B77" ca="1" si="34">IF(AND(AJ20,AJ21),"",IF(OR(AND($AE22="Y",$AE21=""),I21=I20),"THE FOLLOWING JOBS ARE NOT TO BE DONE THIS YEAR",IF($AE21="Y",INDIRECT(Y21),IF($S21="Y",INDIRECT(M21),""))))</f>
        <v>#N/A</v>
      </c>
      <c r="C21" s="55" t="e">
        <f t="shared" ref="C21:C77" ca="1" si="35">IF(AND(AJ20,AJ21),"",IF(AND($AE22="Y",$AE21=""),"",IF($AE21="Y",INDIRECT(Z21),IF($S21="Y",INDIRECT(N21),""))))</f>
        <v>#N/A</v>
      </c>
      <c r="D21" s="55" t="e">
        <f t="shared" ref="D21:D77" ca="1" si="36">IF(AND(AJ20,AJ21),"",IF(AND($AE22="Y",$AE21=""),"",IF($AE21="Y",INDIRECT(AA21),IF($S21="Y",INDIRECT(O21),""))))</f>
        <v>#N/A</v>
      </c>
      <c r="E21" s="55" t="e">
        <f t="shared" ref="E21:E77" ca="1" si="37">IF(AND(AJ20,AJ21),"",IF(AND($AE22="Y",$AE21=""),"",IF($AE21="Y",INDIRECT(AB21),IF($S21="Y",INDIRECT(P21),""))))</f>
        <v>#N/A</v>
      </c>
      <c r="F21" s="56" t="e">
        <f t="shared" ref="F21:F77" ca="1" si="38">IF(AND(AJ20,AJ21),"",IF(AND($AE22="Y",$AE21=""),"",IF($AE21="Y",INDIRECT(AC21),IF($S21="Y",INDIRECT(Q21),""))))</f>
        <v>#N/A</v>
      </c>
      <c r="G21" s="57" t="str">
        <f ca="1">IF($C$1="ALL",IF(INDIRECT(AH21)="","",IF(INDIRECT(AG21)&gt;MAX(Budget!$B$3,Budget!$E$3),"","Y")),IF(ISERR(FIND($C$1,INDIRECT(AH21))),"",IF(INDIRECT(AG21)&gt;MAX(Budget!$B$3,Budget!$E$3),"","Y")))</f>
        <v/>
      </c>
      <c r="H21" s="57">
        <f t="shared" si="21"/>
        <v>21</v>
      </c>
      <c r="I21" s="57" t="e">
        <f t="shared" ca="1" si="22"/>
        <v>#N/A</v>
      </c>
      <c r="J21" s="57" t="e">
        <f t="shared" ca="1" si="23"/>
        <v>#N/A</v>
      </c>
      <c r="K21" s="57" t="e">
        <f t="shared" ca="1" si="24"/>
        <v>#N/A</v>
      </c>
      <c r="L21" s="57" t="e">
        <f t="shared" ca="1" si="14"/>
        <v>#N/A</v>
      </c>
      <c r="M21" s="57" t="e">
        <f t="shared" ca="1" si="3"/>
        <v>#N/A</v>
      </c>
      <c r="N21" s="57" t="e">
        <f t="shared" ca="1" si="4"/>
        <v>#N/A</v>
      </c>
      <c r="O21" s="57" t="e">
        <f t="shared" ca="1" si="5"/>
        <v>#N/A</v>
      </c>
      <c r="P21" s="57" t="e">
        <f t="shared" ca="1" si="6"/>
        <v>#N/A</v>
      </c>
      <c r="Q21" s="57" t="e">
        <f t="shared" ca="1" si="7"/>
        <v>#N/A</v>
      </c>
      <c r="R21" s="57" t="e">
        <f t="shared" ca="1" si="8"/>
        <v>#N/A</v>
      </c>
      <c r="S21" s="55" t="str">
        <f t="shared" ca="1" si="25"/>
        <v/>
      </c>
      <c r="T21" s="58" t="str">
        <f>IF($C$1="ALL",IF('ALL JOBS'!F26="","",IF('ALL JOBS'!D26&lt;=Budget!$B$3,"","Y")),IF(ISERR(FIND($C$1,'ALL JOBS'!F26)),IF($E$1="","",IF(ISERR(FIND($E$1,'ALL JOBS'!F26)),"",IF('ALL JOBS'!D26&lt;=Budget!$B$3,"","Y"))),IF('ALL JOBS'!D26&lt;=Budget!$B$3,"","Y")))</f>
        <v/>
      </c>
      <c r="U21" s="57">
        <f t="shared" si="26"/>
        <v>21</v>
      </c>
      <c r="V21" s="57" t="e">
        <f t="shared" ca="1" si="27"/>
        <v>#N/A</v>
      </c>
      <c r="W21" s="57" t="e">
        <f t="shared" ca="1" si="28"/>
        <v>#N/A</v>
      </c>
      <c r="X21" s="57" t="e">
        <f t="shared" ca="1" si="15"/>
        <v>#N/A</v>
      </c>
      <c r="Y21" s="57" t="e">
        <f t="shared" ca="1" si="9"/>
        <v>#N/A</v>
      </c>
      <c r="Z21" s="57" t="e">
        <f t="shared" ca="1" si="10"/>
        <v>#N/A</v>
      </c>
      <c r="AA21" s="57" t="e">
        <f t="shared" ca="1" si="11"/>
        <v>#N/A</v>
      </c>
      <c r="AB21" s="57" t="e">
        <f t="shared" ca="1" si="16"/>
        <v>#N/A</v>
      </c>
      <c r="AC21" s="57" t="e">
        <f t="shared" ca="1" si="12"/>
        <v>#N/A</v>
      </c>
      <c r="AD21" s="57" t="e">
        <f t="shared" ca="1" si="13"/>
        <v>#N/A</v>
      </c>
      <c r="AE21" s="57" t="str">
        <f t="shared" ca="1" si="29"/>
        <v/>
      </c>
      <c r="AF21" s="57" t="str">
        <f t="shared" ca="1" si="30"/>
        <v/>
      </c>
      <c r="AG21" s="57" t="str">
        <f t="shared" si="31"/>
        <v>'ALL JOBS'!D27</v>
      </c>
      <c r="AH21" s="57" t="str">
        <f t="shared" si="32"/>
        <v>'ALL JOBS'!F27</v>
      </c>
      <c r="AJ21" s="57" t="e">
        <f ca="1">(OR(INDIRECT(L21)=MAX('ALL JOBS'!A:A),AJ20))</f>
        <v>#N/A</v>
      </c>
    </row>
    <row r="22" spans="1:36" ht="30" customHeight="1">
      <c r="A22" s="57" t="e">
        <f t="shared" ca="1" si="33"/>
        <v>#N/A</v>
      </c>
      <c r="B22" s="54" t="e">
        <f t="shared" ca="1" si="34"/>
        <v>#N/A</v>
      </c>
      <c r="C22" s="55" t="e">
        <f t="shared" ca="1" si="35"/>
        <v>#N/A</v>
      </c>
      <c r="D22" s="55" t="e">
        <f t="shared" ca="1" si="36"/>
        <v>#N/A</v>
      </c>
      <c r="E22" s="55" t="e">
        <f t="shared" ca="1" si="37"/>
        <v>#N/A</v>
      </c>
      <c r="F22" s="56" t="e">
        <f t="shared" ca="1" si="38"/>
        <v>#N/A</v>
      </c>
      <c r="G22" s="57" t="str">
        <f ca="1">IF($C$1="ALL",IF(INDIRECT(AH22)="","",IF(INDIRECT(AG22)&gt;MAX(Budget!$B$3,Budget!$E$3),"","Y")),IF(ISERR(FIND($C$1,INDIRECT(AH22))),"",IF(INDIRECT(AG22)&gt;MAX(Budget!$B$3,Budget!$E$3),"","Y")))</f>
        <v/>
      </c>
      <c r="H22" s="57">
        <f t="shared" si="21"/>
        <v>22</v>
      </c>
      <c r="I22" s="57" t="e">
        <f t="shared" ca="1" si="22"/>
        <v>#N/A</v>
      </c>
      <c r="J22" s="57" t="e">
        <f t="shared" ca="1" si="23"/>
        <v>#N/A</v>
      </c>
      <c r="K22" s="57" t="e">
        <f t="shared" ca="1" si="24"/>
        <v>#N/A</v>
      </c>
      <c r="L22" s="57" t="e">
        <f t="shared" ca="1" si="14"/>
        <v>#N/A</v>
      </c>
      <c r="M22" s="57" t="e">
        <f t="shared" ca="1" si="3"/>
        <v>#N/A</v>
      </c>
      <c r="N22" s="57" t="e">
        <f t="shared" ca="1" si="4"/>
        <v>#N/A</v>
      </c>
      <c r="O22" s="57" t="e">
        <f t="shared" ca="1" si="5"/>
        <v>#N/A</v>
      </c>
      <c r="P22" s="57" t="e">
        <f t="shared" ca="1" si="6"/>
        <v>#N/A</v>
      </c>
      <c r="Q22" s="57" t="e">
        <f t="shared" ca="1" si="7"/>
        <v>#N/A</v>
      </c>
      <c r="R22" s="57" t="e">
        <f t="shared" ca="1" si="8"/>
        <v>#N/A</v>
      </c>
      <c r="S22" s="55" t="str">
        <f t="shared" ca="1" si="25"/>
        <v/>
      </c>
      <c r="T22" s="58" t="str">
        <f>IF($C$1="ALL",IF('ALL JOBS'!F27="","",IF('ALL JOBS'!D27&lt;=Budget!$B$3,"","Y")),IF(ISERR(FIND($C$1,'ALL JOBS'!F27)),IF($E$1="","",IF(ISERR(FIND($E$1,'ALL JOBS'!F27)),"",IF('ALL JOBS'!D27&lt;=Budget!$B$3,"","Y"))),IF('ALL JOBS'!D27&lt;=Budget!$B$3,"","Y")))</f>
        <v/>
      </c>
      <c r="U22" s="57">
        <f t="shared" si="26"/>
        <v>22</v>
      </c>
      <c r="V22" s="57" t="e">
        <f t="shared" ca="1" si="27"/>
        <v>#N/A</v>
      </c>
      <c r="W22" s="57" t="e">
        <f t="shared" ca="1" si="28"/>
        <v>#N/A</v>
      </c>
      <c r="X22" s="57" t="e">
        <f t="shared" ca="1" si="15"/>
        <v>#N/A</v>
      </c>
      <c r="Y22" s="57" t="e">
        <f t="shared" ca="1" si="9"/>
        <v>#N/A</v>
      </c>
      <c r="Z22" s="57" t="e">
        <f t="shared" ca="1" si="10"/>
        <v>#N/A</v>
      </c>
      <c r="AA22" s="57" t="e">
        <f t="shared" ca="1" si="11"/>
        <v>#N/A</v>
      </c>
      <c r="AB22" s="57" t="e">
        <f t="shared" ca="1" si="16"/>
        <v>#N/A</v>
      </c>
      <c r="AC22" s="57" t="e">
        <f t="shared" ca="1" si="12"/>
        <v>#N/A</v>
      </c>
      <c r="AD22" s="57" t="e">
        <f t="shared" ca="1" si="13"/>
        <v>#N/A</v>
      </c>
      <c r="AE22" s="57" t="str">
        <f t="shared" ca="1" si="29"/>
        <v/>
      </c>
      <c r="AF22" s="57" t="str">
        <f t="shared" ca="1" si="30"/>
        <v/>
      </c>
      <c r="AG22" s="57" t="str">
        <f t="shared" si="31"/>
        <v>'ALL JOBS'!D28</v>
      </c>
      <c r="AH22" s="57" t="str">
        <f t="shared" si="32"/>
        <v>'ALL JOBS'!F28</v>
      </c>
      <c r="AJ22" s="57" t="e">
        <f ca="1">(OR(INDIRECT(L22)=MAX('ALL JOBS'!A:A),AJ21))</f>
        <v>#N/A</v>
      </c>
    </row>
    <row r="23" spans="1:36" ht="30" customHeight="1">
      <c r="A23" s="57" t="e">
        <f t="shared" ca="1" si="33"/>
        <v>#N/A</v>
      </c>
      <c r="B23" s="54" t="e">
        <f t="shared" ca="1" si="34"/>
        <v>#N/A</v>
      </c>
      <c r="C23" s="55" t="e">
        <f t="shared" ca="1" si="35"/>
        <v>#N/A</v>
      </c>
      <c r="D23" s="55" t="e">
        <f t="shared" ca="1" si="36"/>
        <v>#N/A</v>
      </c>
      <c r="E23" s="55" t="e">
        <f t="shared" ca="1" si="37"/>
        <v>#N/A</v>
      </c>
      <c r="F23" s="56" t="e">
        <f t="shared" ca="1" si="38"/>
        <v>#N/A</v>
      </c>
      <c r="G23" s="57" t="str">
        <f ca="1">IF($C$1="ALL",IF(INDIRECT(AH23)="","",IF(INDIRECT(AG23)&gt;MAX(Budget!$B$3,Budget!$E$3),"","Y")),IF(ISERR(FIND($C$1,INDIRECT(AH23))),"",IF(INDIRECT(AG23)&gt;MAX(Budget!$B$3,Budget!$E$3),"","Y")))</f>
        <v/>
      </c>
      <c r="H23" s="57">
        <f t="shared" si="21"/>
        <v>23</v>
      </c>
      <c r="I23" s="57" t="e">
        <f t="shared" ca="1" si="22"/>
        <v>#N/A</v>
      </c>
      <c r="J23" s="57" t="e">
        <f t="shared" ca="1" si="23"/>
        <v>#N/A</v>
      </c>
      <c r="K23" s="57" t="e">
        <f t="shared" ca="1" si="24"/>
        <v>#N/A</v>
      </c>
      <c r="L23" s="57" t="e">
        <f t="shared" ca="1" si="14"/>
        <v>#N/A</v>
      </c>
      <c r="M23" s="57" t="e">
        <f t="shared" ca="1" si="3"/>
        <v>#N/A</v>
      </c>
      <c r="N23" s="57" t="e">
        <f t="shared" ca="1" si="4"/>
        <v>#N/A</v>
      </c>
      <c r="O23" s="57" t="e">
        <f t="shared" ca="1" si="5"/>
        <v>#N/A</v>
      </c>
      <c r="P23" s="57" t="e">
        <f t="shared" ca="1" si="6"/>
        <v>#N/A</v>
      </c>
      <c r="Q23" s="57" t="e">
        <f t="shared" ca="1" si="7"/>
        <v>#N/A</v>
      </c>
      <c r="R23" s="57" t="e">
        <f t="shared" ca="1" si="8"/>
        <v>#N/A</v>
      </c>
      <c r="S23" s="55" t="str">
        <f t="shared" ca="1" si="25"/>
        <v/>
      </c>
      <c r="T23" s="58" t="str">
        <f>IF($C$1="ALL",IF('ALL JOBS'!F28="","",IF('ALL JOBS'!D28&lt;=Budget!$B$3,"","Y")),IF(ISERR(FIND($C$1,'ALL JOBS'!F28)),IF($E$1="","",IF(ISERR(FIND($E$1,'ALL JOBS'!F28)),"",IF('ALL JOBS'!D28&lt;=Budget!$B$3,"","Y"))),IF('ALL JOBS'!D28&lt;=Budget!$B$3,"","Y")))</f>
        <v/>
      </c>
      <c r="U23" s="57">
        <f t="shared" si="26"/>
        <v>23</v>
      </c>
      <c r="V23" s="57" t="e">
        <f t="shared" ca="1" si="27"/>
        <v>#N/A</v>
      </c>
      <c r="W23" s="57" t="e">
        <f t="shared" ca="1" si="28"/>
        <v>#N/A</v>
      </c>
      <c r="X23" s="57" t="e">
        <f t="shared" ca="1" si="15"/>
        <v>#N/A</v>
      </c>
      <c r="Y23" s="57" t="e">
        <f t="shared" ca="1" si="9"/>
        <v>#N/A</v>
      </c>
      <c r="Z23" s="57" t="e">
        <f t="shared" ca="1" si="10"/>
        <v>#N/A</v>
      </c>
      <c r="AA23" s="57" t="e">
        <f t="shared" ca="1" si="11"/>
        <v>#N/A</v>
      </c>
      <c r="AB23" s="57" t="e">
        <f t="shared" ca="1" si="16"/>
        <v>#N/A</v>
      </c>
      <c r="AC23" s="57" t="e">
        <f t="shared" ca="1" si="12"/>
        <v>#N/A</v>
      </c>
      <c r="AD23" s="57" t="e">
        <f t="shared" ca="1" si="13"/>
        <v>#N/A</v>
      </c>
      <c r="AE23" s="57" t="str">
        <f t="shared" ca="1" si="29"/>
        <v/>
      </c>
      <c r="AF23" s="57" t="str">
        <f t="shared" ca="1" si="30"/>
        <v/>
      </c>
      <c r="AG23" s="57" t="str">
        <f t="shared" si="31"/>
        <v>'ALL JOBS'!D29</v>
      </c>
      <c r="AH23" s="57" t="str">
        <f t="shared" si="32"/>
        <v>'ALL JOBS'!F29</v>
      </c>
      <c r="AJ23" s="57" t="e">
        <f ca="1">(OR(INDIRECT(L23)=MAX('ALL JOBS'!A:A),AJ22))</f>
        <v>#N/A</v>
      </c>
    </row>
    <row r="24" spans="1:36" ht="30" customHeight="1">
      <c r="A24" s="57" t="e">
        <f t="shared" ca="1" si="33"/>
        <v>#N/A</v>
      </c>
      <c r="B24" s="54" t="e">
        <f t="shared" ca="1" si="34"/>
        <v>#N/A</v>
      </c>
      <c r="C24" s="55" t="e">
        <f t="shared" ca="1" si="35"/>
        <v>#N/A</v>
      </c>
      <c r="D24" s="55" t="e">
        <f t="shared" ca="1" si="36"/>
        <v>#N/A</v>
      </c>
      <c r="E24" s="55" t="e">
        <f t="shared" ca="1" si="37"/>
        <v>#N/A</v>
      </c>
      <c r="F24" s="56" t="e">
        <f t="shared" ca="1" si="38"/>
        <v>#N/A</v>
      </c>
      <c r="G24" s="57" t="str">
        <f ca="1">IF($C$1="ALL",IF(INDIRECT(AH24)="","",IF(INDIRECT(AG24)&gt;MAX(Budget!$B$3,Budget!$E$3),"","Y")),IF(ISERR(FIND($C$1,INDIRECT(AH24))),"",IF(INDIRECT(AG24)&gt;MAX(Budget!$B$3,Budget!$E$3),"","Y")))</f>
        <v/>
      </c>
      <c r="H24" s="57">
        <f t="shared" si="21"/>
        <v>24</v>
      </c>
      <c r="I24" s="57" t="e">
        <f t="shared" ca="1" si="22"/>
        <v>#N/A</v>
      </c>
      <c r="J24" s="57" t="e">
        <f t="shared" ca="1" si="23"/>
        <v>#N/A</v>
      </c>
      <c r="K24" s="57" t="e">
        <f t="shared" ca="1" si="24"/>
        <v>#N/A</v>
      </c>
      <c r="L24" s="57" t="e">
        <f t="shared" ca="1" si="14"/>
        <v>#N/A</v>
      </c>
      <c r="M24" s="57" t="e">
        <f t="shared" ca="1" si="3"/>
        <v>#N/A</v>
      </c>
      <c r="N24" s="57" t="e">
        <f t="shared" ca="1" si="4"/>
        <v>#N/A</v>
      </c>
      <c r="O24" s="57" t="e">
        <f t="shared" ca="1" si="5"/>
        <v>#N/A</v>
      </c>
      <c r="P24" s="57" t="e">
        <f t="shared" ca="1" si="6"/>
        <v>#N/A</v>
      </c>
      <c r="Q24" s="57" t="e">
        <f t="shared" ca="1" si="7"/>
        <v>#N/A</v>
      </c>
      <c r="R24" s="57" t="e">
        <f t="shared" ca="1" si="8"/>
        <v>#N/A</v>
      </c>
      <c r="S24" s="55" t="str">
        <f t="shared" ca="1" si="25"/>
        <v/>
      </c>
      <c r="T24" s="58" t="str">
        <f>IF($C$1="ALL",IF('ALL JOBS'!F29="","",IF('ALL JOBS'!D29&lt;=Budget!$B$3,"","Y")),IF(ISERR(FIND($C$1,'ALL JOBS'!F29)),IF($E$1="","",IF(ISERR(FIND($E$1,'ALL JOBS'!F29)),"",IF('ALL JOBS'!D29&lt;=Budget!$B$3,"","Y"))),IF('ALL JOBS'!D29&lt;=Budget!$B$3,"","Y")))</f>
        <v/>
      </c>
      <c r="U24" s="57">
        <f t="shared" si="26"/>
        <v>24</v>
      </c>
      <c r="V24" s="57" t="e">
        <f t="shared" ca="1" si="27"/>
        <v>#N/A</v>
      </c>
      <c r="W24" s="57" t="e">
        <f t="shared" ca="1" si="28"/>
        <v>#N/A</v>
      </c>
      <c r="X24" s="57" t="e">
        <f t="shared" ca="1" si="15"/>
        <v>#N/A</v>
      </c>
      <c r="Y24" s="57" t="e">
        <f t="shared" ca="1" si="9"/>
        <v>#N/A</v>
      </c>
      <c r="Z24" s="57" t="e">
        <f t="shared" ca="1" si="10"/>
        <v>#N/A</v>
      </c>
      <c r="AA24" s="57" t="e">
        <f t="shared" ca="1" si="11"/>
        <v>#N/A</v>
      </c>
      <c r="AB24" s="57" t="e">
        <f t="shared" ca="1" si="16"/>
        <v>#N/A</v>
      </c>
      <c r="AC24" s="57" t="e">
        <f t="shared" ca="1" si="12"/>
        <v>#N/A</v>
      </c>
      <c r="AD24" s="57" t="e">
        <f t="shared" ca="1" si="13"/>
        <v>#N/A</v>
      </c>
      <c r="AE24" s="57" t="str">
        <f t="shared" ca="1" si="29"/>
        <v/>
      </c>
      <c r="AF24" s="57" t="str">
        <f t="shared" ca="1" si="30"/>
        <v/>
      </c>
      <c r="AG24" s="57" t="str">
        <f t="shared" si="31"/>
        <v>'ALL JOBS'!D30</v>
      </c>
      <c r="AH24" s="57" t="str">
        <f t="shared" si="32"/>
        <v>'ALL JOBS'!F30</v>
      </c>
      <c r="AJ24" s="57" t="e">
        <f ca="1">(OR(INDIRECT(L24)=MAX('ALL JOBS'!A:A),AJ23))</f>
        <v>#N/A</v>
      </c>
    </row>
    <row r="25" spans="1:36" ht="30" customHeight="1">
      <c r="A25" s="57" t="e">
        <f t="shared" ca="1" si="33"/>
        <v>#N/A</v>
      </c>
      <c r="B25" s="54" t="e">
        <f t="shared" ca="1" si="34"/>
        <v>#N/A</v>
      </c>
      <c r="C25" s="55" t="e">
        <f t="shared" ca="1" si="35"/>
        <v>#N/A</v>
      </c>
      <c r="D25" s="55" t="e">
        <f t="shared" ca="1" si="36"/>
        <v>#N/A</v>
      </c>
      <c r="E25" s="55" t="e">
        <f t="shared" ca="1" si="37"/>
        <v>#N/A</v>
      </c>
      <c r="F25" s="56" t="e">
        <f t="shared" ca="1" si="38"/>
        <v>#N/A</v>
      </c>
      <c r="G25" s="57" t="str">
        <f ca="1">IF($C$1="ALL",IF(INDIRECT(AH25)="","",IF(INDIRECT(AG25)&gt;MAX(Budget!$B$3,Budget!$E$3),"","Y")),IF(ISERR(FIND($C$1,INDIRECT(AH25))),"",IF(INDIRECT(AG25)&gt;MAX(Budget!$B$3,Budget!$E$3),"","Y")))</f>
        <v/>
      </c>
      <c r="H25" s="57">
        <f t="shared" si="21"/>
        <v>25</v>
      </c>
      <c r="I25" s="57" t="e">
        <f t="shared" ca="1" si="22"/>
        <v>#N/A</v>
      </c>
      <c r="J25" s="57" t="e">
        <f t="shared" ca="1" si="23"/>
        <v>#N/A</v>
      </c>
      <c r="K25" s="57" t="e">
        <f t="shared" ca="1" si="24"/>
        <v>#N/A</v>
      </c>
      <c r="L25" s="57" t="e">
        <f t="shared" ca="1" si="14"/>
        <v>#N/A</v>
      </c>
      <c r="M25" s="57" t="e">
        <f t="shared" ca="1" si="3"/>
        <v>#N/A</v>
      </c>
      <c r="N25" s="57" t="e">
        <f t="shared" ca="1" si="4"/>
        <v>#N/A</v>
      </c>
      <c r="O25" s="57" t="e">
        <f t="shared" ca="1" si="5"/>
        <v>#N/A</v>
      </c>
      <c r="P25" s="57" t="e">
        <f t="shared" ca="1" si="6"/>
        <v>#N/A</v>
      </c>
      <c r="Q25" s="57" t="e">
        <f t="shared" ca="1" si="7"/>
        <v>#N/A</v>
      </c>
      <c r="R25" s="57" t="e">
        <f t="shared" ca="1" si="8"/>
        <v>#N/A</v>
      </c>
      <c r="S25" s="55" t="str">
        <f t="shared" ca="1" si="25"/>
        <v/>
      </c>
      <c r="T25" s="58" t="str">
        <f>IF($C$1="ALL",IF('ALL JOBS'!F30="","",IF('ALL JOBS'!D30&lt;=Budget!$B$3,"","Y")),IF(ISERR(FIND($C$1,'ALL JOBS'!F30)),IF($E$1="","",IF(ISERR(FIND($E$1,'ALL JOBS'!F30)),"",IF('ALL JOBS'!D30&lt;=Budget!$B$3,"","Y"))),IF('ALL JOBS'!D30&lt;=Budget!$B$3,"","Y")))</f>
        <v/>
      </c>
      <c r="U25" s="57">
        <f t="shared" si="26"/>
        <v>25</v>
      </c>
      <c r="V25" s="57" t="e">
        <f t="shared" ca="1" si="27"/>
        <v>#N/A</v>
      </c>
      <c r="W25" s="57" t="e">
        <f t="shared" ca="1" si="28"/>
        <v>#N/A</v>
      </c>
      <c r="X25" s="57" t="e">
        <f t="shared" ca="1" si="15"/>
        <v>#N/A</v>
      </c>
      <c r="Y25" s="57" t="e">
        <f t="shared" ca="1" si="9"/>
        <v>#N/A</v>
      </c>
      <c r="Z25" s="57" t="e">
        <f t="shared" ca="1" si="10"/>
        <v>#N/A</v>
      </c>
      <c r="AA25" s="57" t="e">
        <f t="shared" ca="1" si="11"/>
        <v>#N/A</v>
      </c>
      <c r="AB25" s="57" t="e">
        <f t="shared" ca="1" si="16"/>
        <v>#N/A</v>
      </c>
      <c r="AC25" s="57" t="e">
        <f t="shared" ca="1" si="12"/>
        <v>#N/A</v>
      </c>
      <c r="AD25" s="57" t="e">
        <f t="shared" ca="1" si="13"/>
        <v>#N/A</v>
      </c>
      <c r="AE25" s="57" t="str">
        <f t="shared" ca="1" si="29"/>
        <v/>
      </c>
      <c r="AF25" s="57" t="str">
        <f t="shared" ca="1" si="30"/>
        <v/>
      </c>
      <c r="AG25" s="57" t="str">
        <f t="shared" si="31"/>
        <v>'ALL JOBS'!D31</v>
      </c>
      <c r="AH25" s="57" t="str">
        <f t="shared" si="32"/>
        <v>'ALL JOBS'!F31</v>
      </c>
      <c r="AJ25" s="57" t="e">
        <f ca="1">(OR(INDIRECT(L25)=MAX('ALL JOBS'!A:A),AJ24))</f>
        <v>#N/A</v>
      </c>
    </row>
    <row r="26" spans="1:36" ht="30" customHeight="1">
      <c r="A26" s="57" t="e">
        <f t="shared" ca="1" si="33"/>
        <v>#N/A</v>
      </c>
      <c r="B26" s="54" t="e">
        <f t="shared" ca="1" si="34"/>
        <v>#N/A</v>
      </c>
      <c r="C26" s="55" t="e">
        <f t="shared" ca="1" si="35"/>
        <v>#N/A</v>
      </c>
      <c r="D26" s="55" t="e">
        <f t="shared" ca="1" si="36"/>
        <v>#N/A</v>
      </c>
      <c r="E26" s="55" t="e">
        <f t="shared" ca="1" si="37"/>
        <v>#N/A</v>
      </c>
      <c r="F26" s="56" t="e">
        <f t="shared" ca="1" si="38"/>
        <v>#N/A</v>
      </c>
      <c r="G26" s="57" t="str">
        <f ca="1">IF($C$1="ALL",IF(INDIRECT(AH26)="","",IF(INDIRECT(AG26)&gt;MAX(Budget!$B$3,Budget!$E$3),"","Y")),IF(ISERR(FIND($C$1,INDIRECT(AH26))),"",IF(INDIRECT(AG26)&gt;MAX(Budget!$B$3,Budget!$E$3),"","Y")))</f>
        <v/>
      </c>
      <c r="H26" s="57">
        <f t="shared" si="21"/>
        <v>26</v>
      </c>
      <c r="I26" s="57" t="e">
        <f t="shared" ca="1" si="22"/>
        <v>#N/A</v>
      </c>
      <c r="J26" s="57" t="e">
        <f t="shared" ca="1" si="23"/>
        <v>#N/A</v>
      </c>
      <c r="K26" s="57" t="e">
        <f t="shared" ca="1" si="24"/>
        <v>#N/A</v>
      </c>
      <c r="L26" s="57" t="e">
        <f t="shared" ca="1" si="14"/>
        <v>#N/A</v>
      </c>
      <c r="M26" s="57" t="e">
        <f t="shared" ca="1" si="3"/>
        <v>#N/A</v>
      </c>
      <c r="N26" s="57" t="e">
        <f t="shared" ca="1" si="4"/>
        <v>#N/A</v>
      </c>
      <c r="O26" s="57" t="e">
        <f t="shared" ca="1" si="5"/>
        <v>#N/A</v>
      </c>
      <c r="P26" s="57" t="e">
        <f t="shared" ca="1" si="6"/>
        <v>#N/A</v>
      </c>
      <c r="Q26" s="57" t="e">
        <f t="shared" ca="1" si="7"/>
        <v>#N/A</v>
      </c>
      <c r="R26" s="57" t="e">
        <f t="shared" ca="1" si="8"/>
        <v>#N/A</v>
      </c>
      <c r="S26" s="55" t="str">
        <f t="shared" ca="1" si="25"/>
        <v/>
      </c>
      <c r="T26" s="58" t="str">
        <f>IF($C$1="ALL",IF('ALL JOBS'!F31="","",IF('ALL JOBS'!D31&lt;=Budget!$B$3,"","Y")),IF(ISERR(FIND($C$1,'ALL JOBS'!F31)),IF($E$1="","",IF(ISERR(FIND($E$1,'ALL JOBS'!F31)),"",IF('ALL JOBS'!D31&lt;=Budget!$B$3,"","Y"))),IF('ALL JOBS'!D31&lt;=Budget!$B$3,"","Y")))</f>
        <v/>
      </c>
      <c r="U26" s="57">
        <f t="shared" si="26"/>
        <v>26</v>
      </c>
      <c r="V26" s="57" t="e">
        <f t="shared" ca="1" si="27"/>
        <v>#N/A</v>
      </c>
      <c r="W26" s="57" t="e">
        <f t="shared" ca="1" si="28"/>
        <v>#N/A</v>
      </c>
      <c r="X26" s="57" t="e">
        <f t="shared" ca="1" si="15"/>
        <v>#N/A</v>
      </c>
      <c r="Y26" s="57" t="e">
        <f t="shared" ca="1" si="9"/>
        <v>#N/A</v>
      </c>
      <c r="Z26" s="57" t="e">
        <f t="shared" ca="1" si="10"/>
        <v>#N/A</v>
      </c>
      <c r="AA26" s="57" t="e">
        <f t="shared" ca="1" si="11"/>
        <v>#N/A</v>
      </c>
      <c r="AB26" s="57" t="e">
        <f t="shared" ca="1" si="16"/>
        <v>#N/A</v>
      </c>
      <c r="AC26" s="57" t="e">
        <f t="shared" ca="1" si="12"/>
        <v>#N/A</v>
      </c>
      <c r="AD26" s="57" t="e">
        <f t="shared" ca="1" si="13"/>
        <v>#N/A</v>
      </c>
      <c r="AE26" s="57" t="str">
        <f t="shared" ca="1" si="29"/>
        <v/>
      </c>
      <c r="AF26" s="57" t="str">
        <f t="shared" ca="1" si="30"/>
        <v/>
      </c>
      <c r="AG26" s="57" t="str">
        <f t="shared" si="31"/>
        <v>'ALL JOBS'!D32</v>
      </c>
      <c r="AH26" s="57" t="str">
        <f t="shared" si="32"/>
        <v>'ALL JOBS'!F32</v>
      </c>
      <c r="AJ26" s="57" t="e">
        <f ca="1">(OR(INDIRECT(L26)=MAX('ALL JOBS'!A:A),AJ25))</f>
        <v>#N/A</v>
      </c>
    </row>
    <row r="27" spans="1:36" ht="30" customHeight="1">
      <c r="A27" s="57" t="e">
        <f t="shared" ca="1" si="33"/>
        <v>#N/A</v>
      </c>
      <c r="B27" s="54" t="e">
        <f t="shared" ca="1" si="34"/>
        <v>#N/A</v>
      </c>
      <c r="C27" s="55" t="e">
        <f t="shared" ca="1" si="35"/>
        <v>#N/A</v>
      </c>
      <c r="D27" s="55" t="e">
        <f t="shared" ca="1" si="36"/>
        <v>#N/A</v>
      </c>
      <c r="E27" s="55" t="e">
        <f t="shared" ca="1" si="37"/>
        <v>#N/A</v>
      </c>
      <c r="F27" s="56" t="e">
        <f t="shared" ca="1" si="38"/>
        <v>#N/A</v>
      </c>
      <c r="G27" s="57" t="str">
        <f ca="1">IF($C$1="ALL",IF(INDIRECT(AH27)="","",IF(INDIRECT(AG27)&gt;MAX(Budget!$B$3,Budget!$E$3),"","Y")),IF(ISERR(FIND($C$1,INDIRECT(AH27))),"",IF(INDIRECT(AG27)&gt;MAX(Budget!$B$3,Budget!$E$3),"","Y")))</f>
        <v/>
      </c>
      <c r="H27" s="57">
        <f t="shared" si="21"/>
        <v>27</v>
      </c>
      <c r="I27" s="57" t="e">
        <f t="shared" ca="1" si="22"/>
        <v>#N/A</v>
      </c>
      <c r="J27" s="57" t="e">
        <f t="shared" ca="1" si="23"/>
        <v>#N/A</v>
      </c>
      <c r="K27" s="57" t="e">
        <f t="shared" ca="1" si="24"/>
        <v>#N/A</v>
      </c>
      <c r="L27" s="57" t="e">
        <f t="shared" ca="1" si="14"/>
        <v>#N/A</v>
      </c>
      <c r="M27" s="57" t="e">
        <f t="shared" ca="1" si="3"/>
        <v>#N/A</v>
      </c>
      <c r="N27" s="57" t="e">
        <f t="shared" ca="1" si="4"/>
        <v>#N/A</v>
      </c>
      <c r="O27" s="57" t="e">
        <f t="shared" ca="1" si="5"/>
        <v>#N/A</v>
      </c>
      <c r="P27" s="57" t="e">
        <f t="shared" ca="1" si="6"/>
        <v>#N/A</v>
      </c>
      <c r="Q27" s="57" t="e">
        <f t="shared" ca="1" si="7"/>
        <v>#N/A</v>
      </c>
      <c r="R27" s="57" t="e">
        <f t="shared" ca="1" si="8"/>
        <v>#N/A</v>
      </c>
      <c r="S27" s="55" t="str">
        <f t="shared" ca="1" si="25"/>
        <v/>
      </c>
      <c r="T27" s="58" t="str">
        <f>IF($C$1="ALL",IF('ALL JOBS'!F32="","",IF('ALL JOBS'!D32&lt;=Budget!$B$3,"","Y")),IF(ISERR(FIND($C$1,'ALL JOBS'!F32)),IF($E$1="","",IF(ISERR(FIND($E$1,'ALL JOBS'!F32)),"",IF('ALL JOBS'!D32&lt;=Budget!$B$3,"","Y"))),IF('ALL JOBS'!D32&lt;=Budget!$B$3,"","Y")))</f>
        <v/>
      </c>
      <c r="U27" s="57">
        <f t="shared" si="26"/>
        <v>27</v>
      </c>
      <c r="V27" s="57" t="e">
        <f t="shared" ca="1" si="27"/>
        <v>#N/A</v>
      </c>
      <c r="W27" s="57" t="e">
        <f t="shared" ca="1" si="28"/>
        <v>#N/A</v>
      </c>
      <c r="X27" s="57" t="e">
        <f t="shared" ca="1" si="15"/>
        <v>#N/A</v>
      </c>
      <c r="Y27" s="57" t="e">
        <f t="shared" ca="1" si="9"/>
        <v>#N/A</v>
      </c>
      <c r="Z27" s="57" t="e">
        <f t="shared" ca="1" si="10"/>
        <v>#N/A</v>
      </c>
      <c r="AA27" s="57" t="e">
        <f t="shared" ca="1" si="11"/>
        <v>#N/A</v>
      </c>
      <c r="AB27" s="57" t="e">
        <f t="shared" ca="1" si="16"/>
        <v>#N/A</v>
      </c>
      <c r="AC27" s="57" t="e">
        <f t="shared" ca="1" si="12"/>
        <v>#N/A</v>
      </c>
      <c r="AD27" s="57" t="e">
        <f t="shared" ca="1" si="13"/>
        <v>#N/A</v>
      </c>
      <c r="AE27" s="57" t="str">
        <f t="shared" ca="1" si="29"/>
        <v/>
      </c>
      <c r="AF27" s="57" t="str">
        <f t="shared" ca="1" si="30"/>
        <v/>
      </c>
      <c r="AG27" s="57" t="str">
        <f t="shared" si="31"/>
        <v>'ALL JOBS'!D33</v>
      </c>
      <c r="AH27" s="57" t="str">
        <f t="shared" si="32"/>
        <v>'ALL JOBS'!F33</v>
      </c>
      <c r="AJ27" s="57" t="e">
        <f ca="1">(OR(INDIRECT(L27)=MAX('ALL JOBS'!A:A),AJ26))</f>
        <v>#N/A</v>
      </c>
    </row>
    <row r="28" spans="1:36" ht="30" customHeight="1">
      <c r="A28" s="57" t="e">
        <f t="shared" ca="1" si="33"/>
        <v>#N/A</v>
      </c>
      <c r="B28" s="54" t="e">
        <f t="shared" ca="1" si="34"/>
        <v>#N/A</v>
      </c>
      <c r="C28" s="55" t="e">
        <f t="shared" ca="1" si="35"/>
        <v>#N/A</v>
      </c>
      <c r="D28" s="55" t="e">
        <f t="shared" ca="1" si="36"/>
        <v>#N/A</v>
      </c>
      <c r="E28" s="55" t="e">
        <f t="shared" ca="1" si="37"/>
        <v>#N/A</v>
      </c>
      <c r="F28" s="56" t="e">
        <f t="shared" ca="1" si="38"/>
        <v>#N/A</v>
      </c>
      <c r="G28" s="57" t="str">
        <f ca="1">IF($C$1="ALL",IF(INDIRECT(AH28)="","",IF(INDIRECT(AG28)&gt;MAX(Budget!$B$3,Budget!$E$3),"","Y")),IF(ISERR(FIND($C$1,INDIRECT(AH28))),"",IF(INDIRECT(AG28)&gt;MAX(Budget!$B$3,Budget!$E$3),"","Y")))</f>
        <v/>
      </c>
      <c r="H28" s="57">
        <f t="shared" si="21"/>
        <v>28</v>
      </c>
      <c r="I28" s="57" t="e">
        <f t="shared" ca="1" si="22"/>
        <v>#N/A</v>
      </c>
      <c r="J28" s="57" t="e">
        <f t="shared" ca="1" si="23"/>
        <v>#N/A</v>
      </c>
      <c r="K28" s="57" t="e">
        <f t="shared" ca="1" si="24"/>
        <v>#N/A</v>
      </c>
      <c r="L28" s="57" t="e">
        <f t="shared" ca="1" si="14"/>
        <v>#N/A</v>
      </c>
      <c r="M28" s="57" t="e">
        <f t="shared" ca="1" si="3"/>
        <v>#N/A</v>
      </c>
      <c r="N28" s="57" t="e">
        <f t="shared" ca="1" si="4"/>
        <v>#N/A</v>
      </c>
      <c r="O28" s="57" t="e">
        <f t="shared" ca="1" si="5"/>
        <v>#N/A</v>
      </c>
      <c r="P28" s="57" t="e">
        <f t="shared" ca="1" si="6"/>
        <v>#N/A</v>
      </c>
      <c r="Q28" s="57" t="e">
        <f t="shared" ca="1" si="7"/>
        <v>#N/A</v>
      </c>
      <c r="R28" s="57" t="e">
        <f t="shared" ca="1" si="8"/>
        <v>#N/A</v>
      </c>
      <c r="S28" s="55" t="str">
        <f t="shared" ca="1" si="25"/>
        <v/>
      </c>
      <c r="T28" s="58" t="str">
        <f>IF($C$1="ALL",IF('ALL JOBS'!F33="","",IF('ALL JOBS'!D33&lt;=Budget!$B$3,"","Y")),IF(ISERR(FIND($C$1,'ALL JOBS'!F33)),IF($E$1="","",IF(ISERR(FIND($E$1,'ALL JOBS'!F33)),"",IF('ALL JOBS'!D33&lt;=Budget!$B$3,"","Y"))),IF('ALL JOBS'!D33&lt;=Budget!$B$3,"","Y")))</f>
        <v/>
      </c>
      <c r="U28" s="57">
        <f t="shared" si="26"/>
        <v>28</v>
      </c>
      <c r="V28" s="57" t="e">
        <f t="shared" ca="1" si="27"/>
        <v>#N/A</v>
      </c>
      <c r="W28" s="57" t="e">
        <f t="shared" ca="1" si="28"/>
        <v>#N/A</v>
      </c>
      <c r="X28" s="57" t="e">
        <f t="shared" ca="1" si="15"/>
        <v>#N/A</v>
      </c>
      <c r="Y28" s="57" t="e">
        <f t="shared" ca="1" si="9"/>
        <v>#N/A</v>
      </c>
      <c r="Z28" s="57" t="e">
        <f t="shared" ca="1" si="10"/>
        <v>#N/A</v>
      </c>
      <c r="AA28" s="57" t="e">
        <f t="shared" ca="1" si="11"/>
        <v>#N/A</v>
      </c>
      <c r="AB28" s="57" t="e">
        <f t="shared" ca="1" si="16"/>
        <v>#N/A</v>
      </c>
      <c r="AC28" s="57" t="e">
        <f t="shared" ca="1" si="12"/>
        <v>#N/A</v>
      </c>
      <c r="AD28" s="57" t="e">
        <f t="shared" ca="1" si="13"/>
        <v>#N/A</v>
      </c>
      <c r="AE28" s="57" t="str">
        <f t="shared" ca="1" si="29"/>
        <v/>
      </c>
      <c r="AF28" s="57" t="str">
        <f t="shared" ca="1" si="30"/>
        <v/>
      </c>
      <c r="AG28" s="57" t="str">
        <f t="shared" si="31"/>
        <v>'ALL JOBS'!D34</v>
      </c>
      <c r="AH28" s="57" t="str">
        <f t="shared" si="32"/>
        <v>'ALL JOBS'!F34</v>
      </c>
      <c r="AJ28" s="57" t="e">
        <f ca="1">(OR(INDIRECT(L28)=MAX('ALL JOBS'!A:A),AJ27))</f>
        <v>#N/A</v>
      </c>
    </row>
    <row r="29" spans="1:36" ht="30" customHeight="1">
      <c r="A29" s="57" t="e">
        <f t="shared" ca="1" si="33"/>
        <v>#N/A</v>
      </c>
      <c r="B29" s="54" t="e">
        <f t="shared" ca="1" si="34"/>
        <v>#N/A</v>
      </c>
      <c r="C29" s="55" t="e">
        <f t="shared" ca="1" si="35"/>
        <v>#N/A</v>
      </c>
      <c r="D29" s="55" t="e">
        <f t="shared" ca="1" si="36"/>
        <v>#N/A</v>
      </c>
      <c r="E29" s="55" t="e">
        <f t="shared" ca="1" si="37"/>
        <v>#N/A</v>
      </c>
      <c r="F29" s="56" t="e">
        <f t="shared" ca="1" si="38"/>
        <v>#N/A</v>
      </c>
      <c r="G29" s="57" t="str">
        <f ca="1">IF($C$1="ALL",IF(INDIRECT(AH29)="","",IF(INDIRECT(AG29)&gt;MAX(Budget!$B$3,Budget!$E$3),"","Y")),IF(ISERR(FIND($C$1,INDIRECT(AH29))),"",IF(INDIRECT(AG29)&gt;MAX(Budget!$B$3,Budget!$E$3),"","Y")))</f>
        <v/>
      </c>
      <c r="H29" s="57">
        <f t="shared" si="21"/>
        <v>29</v>
      </c>
      <c r="I29" s="57" t="e">
        <f t="shared" ca="1" si="22"/>
        <v>#N/A</v>
      </c>
      <c r="J29" s="57" t="e">
        <f t="shared" ca="1" si="23"/>
        <v>#N/A</v>
      </c>
      <c r="K29" s="57" t="e">
        <f t="shared" ca="1" si="24"/>
        <v>#N/A</v>
      </c>
      <c r="L29" s="57" t="e">
        <f t="shared" ca="1" si="14"/>
        <v>#N/A</v>
      </c>
      <c r="M29" s="57" t="e">
        <f t="shared" ca="1" si="3"/>
        <v>#N/A</v>
      </c>
      <c r="N29" s="57" t="e">
        <f t="shared" ca="1" si="4"/>
        <v>#N/A</v>
      </c>
      <c r="O29" s="57" t="e">
        <f t="shared" ca="1" si="5"/>
        <v>#N/A</v>
      </c>
      <c r="P29" s="57" t="e">
        <f t="shared" ca="1" si="6"/>
        <v>#N/A</v>
      </c>
      <c r="Q29" s="57" t="e">
        <f t="shared" ca="1" si="7"/>
        <v>#N/A</v>
      </c>
      <c r="R29" s="57" t="e">
        <f t="shared" ca="1" si="8"/>
        <v>#N/A</v>
      </c>
      <c r="S29" s="55" t="str">
        <f t="shared" ca="1" si="25"/>
        <v/>
      </c>
      <c r="T29" s="58" t="str">
        <f>IF($C$1="ALL",IF('ALL JOBS'!F34="","",IF('ALL JOBS'!D34&lt;=Budget!$B$3,"","Y")),IF(ISERR(FIND($C$1,'ALL JOBS'!F34)),IF($E$1="","",IF(ISERR(FIND($E$1,'ALL JOBS'!F34)),"",IF('ALL JOBS'!D34&lt;=Budget!$B$3,"","Y"))),IF('ALL JOBS'!D34&lt;=Budget!$B$3,"","Y")))</f>
        <v/>
      </c>
      <c r="U29" s="57">
        <f t="shared" si="26"/>
        <v>29</v>
      </c>
      <c r="V29" s="57" t="e">
        <f t="shared" ca="1" si="27"/>
        <v>#N/A</v>
      </c>
      <c r="W29" s="57" t="e">
        <f t="shared" ca="1" si="28"/>
        <v>#N/A</v>
      </c>
      <c r="X29" s="57" t="e">
        <f t="shared" ca="1" si="15"/>
        <v>#N/A</v>
      </c>
      <c r="Y29" s="57" t="e">
        <f t="shared" ca="1" si="9"/>
        <v>#N/A</v>
      </c>
      <c r="Z29" s="57" t="e">
        <f t="shared" ca="1" si="10"/>
        <v>#N/A</v>
      </c>
      <c r="AA29" s="57" t="e">
        <f t="shared" ca="1" si="11"/>
        <v>#N/A</v>
      </c>
      <c r="AB29" s="57" t="e">
        <f t="shared" ca="1" si="16"/>
        <v>#N/A</v>
      </c>
      <c r="AC29" s="57" t="e">
        <f t="shared" ca="1" si="12"/>
        <v>#N/A</v>
      </c>
      <c r="AD29" s="57" t="e">
        <f t="shared" ca="1" si="13"/>
        <v>#N/A</v>
      </c>
      <c r="AE29" s="57" t="str">
        <f t="shared" ca="1" si="29"/>
        <v/>
      </c>
      <c r="AF29" s="57" t="str">
        <f t="shared" ca="1" si="30"/>
        <v/>
      </c>
      <c r="AG29" s="57" t="str">
        <f t="shared" si="31"/>
        <v>'ALL JOBS'!D35</v>
      </c>
      <c r="AH29" s="57" t="str">
        <f t="shared" si="32"/>
        <v>'ALL JOBS'!F35</v>
      </c>
      <c r="AJ29" s="57" t="e">
        <f ca="1">(OR(INDIRECT(L29)=MAX('ALL JOBS'!A:A),AJ28))</f>
        <v>#N/A</v>
      </c>
    </row>
    <row r="30" spans="1:36" ht="30" customHeight="1">
      <c r="A30" s="57" t="e">
        <f t="shared" ca="1" si="33"/>
        <v>#N/A</v>
      </c>
      <c r="B30" s="54" t="e">
        <f t="shared" ca="1" si="34"/>
        <v>#N/A</v>
      </c>
      <c r="C30" s="55" t="e">
        <f t="shared" ca="1" si="35"/>
        <v>#N/A</v>
      </c>
      <c r="D30" s="55" t="e">
        <f t="shared" ca="1" si="36"/>
        <v>#N/A</v>
      </c>
      <c r="E30" s="55" t="e">
        <f t="shared" ca="1" si="37"/>
        <v>#N/A</v>
      </c>
      <c r="F30" s="56" t="e">
        <f t="shared" ca="1" si="38"/>
        <v>#N/A</v>
      </c>
      <c r="G30" s="57" t="str">
        <f ca="1">IF($C$1="ALL",IF(INDIRECT(AH30)="","",IF(INDIRECT(AG30)&gt;MAX(Budget!$B$3,Budget!$E$3),"","Y")),IF(ISERR(FIND($C$1,INDIRECT(AH30))),"",IF(INDIRECT(AG30)&gt;MAX(Budget!$B$3,Budget!$E$3),"","Y")))</f>
        <v/>
      </c>
      <c r="H30" s="57">
        <f t="shared" si="21"/>
        <v>30</v>
      </c>
      <c r="I30" s="57" t="e">
        <f t="shared" ca="1" si="22"/>
        <v>#N/A</v>
      </c>
      <c r="J30" s="57" t="e">
        <f t="shared" ca="1" si="23"/>
        <v>#N/A</v>
      </c>
      <c r="K30" s="57" t="e">
        <f t="shared" ca="1" si="24"/>
        <v>#N/A</v>
      </c>
      <c r="L30" s="57" t="e">
        <f t="shared" ca="1" si="14"/>
        <v>#N/A</v>
      </c>
      <c r="M30" s="57" t="e">
        <f t="shared" ca="1" si="3"/>
        <v>#N/A</v>
      </c>
      <c r="N30" s="57" t="e">
        <f t="shared" ca="1" si="4"/>
        <v>#N/A</v>
      </c>
      <c r="O30" s="57" t="e">
        <f t="shared" ca="1" si="5"/>
        <v>#N/A</v>
      </c>
      <c r="P30" s="57" t="e">
        <f t="shared" ca="1" si="6"/>
        <v>#N/A</v>
      </c>
      <c r="Q30" s="57" t="e">
        <f t="shared" ca="1" si="7"/>
        <v>#N/A</v>
      </c>
      <c r="R30" s="57" t="e">
        <f t="shared" ca="1" si="8"/>
        <v>#N/A</v>
      </c>
      <c r="S30" s="55" t="str">
        <f t="shared" ca="1" si="25"/>
        <v/>
      </c>
      <c r="T30" s="58" t="str">
        <f>IF($C$1="ALL",IF('ALL JOBS'!F35="","",IF('ALL JOBS'!D35&lt;=Budget!$B$3,"","Y")),IF(ISERR(FIND($C$1,'ALL JOBS'!F35)),IF($E$1="","",IF(ISERR(FIND($E$1,'ALL JOBS'!F35)),"",IF('ALL JOBS'!D35&lt;=Budget!$B$3,"","Y"))),IF('ALL JOBS'!D35&lt;=Budget!$B$3,"","Y")))</f>
        <v/>
      </c>
      <c r="U30" s="57">
        <f t="shared" si="26"/>
        <v>30</v>
      </c>
      <c r="V30" s="57" t="e">
        <f t="shared" ca="1" si="27"/>
        <v>#N/A</v>
      </c>
      <c r="W30" s="57" t="e">
        <f t="shared" ca="1" si="28"/>
        <v>#N/A</v>
      </c>
      <c r="X30" s="57" t="e">
        <f t="shared" ca="1" si="15"/>
        <v>#N/A</v>
      </c>
      <c r="Y30" s="57" t="e">
        <f t="shared" ca="1" si="9"/>
        <v>#N/A</v>
      </c>
      <c r="Z30" s="57" t="e">
        <f t="shared" ca="1" si="10"/>
        <v>#N/A</v>
      </c>
      <c r="AA30" s="57" t="e">
        <f t="shared" ca="1" si="11"/>
        <v>#N/A</v>
      </c>
      <c r="AB30" s="57" t="e">
        <f t="shared" ca="1" si="16"/>
        <v>#N/A</v>
      </c>
      <c r="AC30" s="57" t="e">
        <f t="shared" ca="1" si="12"/>
        <v>#N/A</v>
      </c>
      <c r="AD30" s="57" t="e">
        <f t="shared" ca="1" si="13"/>
        <v>#N/A</v>
      </c>
      <c r="AE30" s="57" t="str">
        <f t="shared" ca="1" si="29"/>
        <v/>
      </c>
      <c r="AF30" s="57" t="str">
        <f t="shared" ca="1" si="30"/>
        <v/>
      </c>
      <c r="AG30" s="57" t="str">
        <f t="shared" si="31"/>
        <v>'ALL JOBS'!D36</v>
      </c>
      <c r="AH30" s="57" t="str">
        <f t="shared" si="32"/>
        <v>'ALL JOBS'!F36</v>
      </c>
      <c r="AJ30" s="57" t="e">
        <f ca="1">(OR(INDIRECT(L30)=MAX('ALL JOBS'!A:A),AJ29))</f>
        <v>#N/A</v>
      </c>
    </row>
    <row r="31" spans="1:36" ht="30" customHeight="1">
      <c r="A31" s="57" t="e">
        <f t="shared" ca="1" si="33"/>
        <v>#N/A</v>
      </c>
      <c r="B31" s="54" t="e">
        <f t="shared" ca="1" si="34"/>
        <v>#N/A</v>
      </c>
      <c r="C31" s="55" t="e">
        <f t="shared" ca="1" si="35"/>
        <v>#N/A</v>
      </c>
      <c r="D31" s="55" t="e">
        <f t="shared" ca="1" si="36"/>
        <v>#N/A</v>
      </c>
      <c r="E31" s="55" t="e">
        <f t="shared" ca="1" si="37"/>
        <v>#N/A</v>
      </c>
      <c r="F31" s="56" t="e">
        <f t="shared" ca="1" si="38"/>
        <v>#N/A</v>
      </c>
      <c r="G31" s="57" t="str">
        <f ca="1">IF($C$1="ALL",IF(INDIRECT(AH31)="","",IF(INDIRECT(AG31)&gt;MAX(Budget!$B$3,Budget!$E$3),"","Y")),IF(ISERR(FIND($C$1,INDIRECT(AH31))),"",IF(INDIRECT(AG31)&gt;MAX(Budget!$B$3,Budget!$E$3),"","Y")))</f>
        <v/>
      </c>
      <c r="H31" s="57">
        <f t="shared" si="21"/>
        <v>31</v>
      </c>
      <c r="I31" s="57" t="e">
        <f t="shared" ca="1" si="22"/>
        <v>#N/A</v>
      </c>
      <c r="J31" s="57" t="e">
        <f t="shared" ca="1" si="23"/>
        <v>#N/A</v>
      </c>
      <c r="K31" s="57" t="e">
        <f t="shared" ca="1" si="24"/>
        <v>#N/A</v>
      </c>
      <c r="L31" s="57" t="e">
        <f t="shared" ca="1" si="14"/>
        <v>#N/A</v>
      </c>
      <c r="M31" s="57" t="e">
        <f t="shared" ca="1" si="3"/>
        <v>#N/A</v>
      </c>
      <c r="N31" s="57" t="e">
        <f t="shared" ca="1" si="4"/>
        <v>#N/A</v>
      </c>
      <c r="O31" s="57" t="e">
        <f t="shared" ca="1" si="5"/>
        <v>#N/A</v>
      </c>
      <c r="P31" s="57" t="e">
        <f t="shared" ca="1" si="6"/>
        <v>#N/A</v>
      </c>
      <c r="Q31" s="57" t="e">
        <f t="shared" ca="1" si="7"/>
        <v>#N/A</v>
      </c>
      <c r="R31" s="57" t="e">
        <f t="shared" ca="1" si="8"/>
        <v>#N/A</v>
      </c>
      <c r="S31" s="55" t="str">
        <f t="shared" ca="1" si="25"/>
        <v/>
      </c>
      <c r="T31" s="58" t="str">
        <f>IF($C$1="ALL",IF('ALL JOBS'!F36="","",IF('ALL JOBS'!D36&lt;=Budget!$B$3,"","Y")),IF(ISERR(FIND($C$1,'ALL JOBS'!F36)),IF($E$1="","",IF(ISERR(FIND($E$1,'ALL JOBS'!F36)),"",IF('ALL JOBS'!D36&lt;=Budget!$B$3,"","Y"))),IF('ALL JOBS'!D36&lt;=Budget!$B$3,"","Y")))</f>
        <v/>
      </c>
      <c r="U31" s="57">
        <f t="shared" si="26"/>
        <v>31</v>
      </c>
      <c r="V31" s="57" t="e">
        <f t="shared" ca="1" si="27"/>
        <v>#N/A</v>
      </c>
      <c r="W31" s="57" t="e">
        <f t="shared" ca="1" si="28"/>
        <v>#N/A</v>
      </c>
      <c r="X31" s="57" t="e">
        <f t="shared" ca="1" si="15"/>
        <v>#N/A</v>
      </c>
      <c r="Y31" s="57" t="e">
        <f t="shared" ca="1" si="9"/>
        <v>#N/A</v>
      </c>
      <c r="Z31" s="57" t="e">
        <f t="shared" ca="1" si="10"/>
        <v>#N/A</v>
      </c>
      <c r="AA31" s="57" t="e">
        <f t="shared" ca="1" si="11"/>
        <v>#N/A</v>
      </c>
      <c r="AB31" s="57" t="e">
        <f t="shared" ca="1" si="16"/>
        <v>#N/A</v>
      </c>
      <c r="AC31" s="57" t="e">
        <f t="shared" ca="1" si="12"/>
        <v>#N/A</v>
      </c>
      <c r="AD31" s="57" t="e">
        <f t="shared" ca="1" si="13"/>
        <v>#N/A</v>
      </c>
      <c r="AE31" s="57" t="str">
        <f t="shared" ca="1" si="29"/>
        <v/>
      </c>
      <c r="AF31" s="57" t="str">
        <f t="shared" ca="1" si="30"/>
        <v/>
      </c>
      <c r="AG31" s="57" t="str">
        <f t="shared" si="31"/>
        <v>'ALL JOBS'!D37</v>
      </c>
      <c r="AH31" s="57" t="str">
        <f t="shared" si="32"/>
        <v>'ALL JOBS'!F37</v>
      </c>
      <c r="AJ31" s="57" t="e">
        <f ca="1">(OR(INDIRECT(L31)=MAX('ALL JOBS'!A:A),AJ30))</f>
        <v>#N/A</v>
      </c>
    </row>
    <row r="32" spans="1:36" ht="30" customHeight="1">
      <c r="A32" s="57" t="e">
        <f t="shared" ca="1" si="33"/>
        <v>#N/A</v>
      </c>
      <c r="B32" s="54" t="e">
        <f t="shared" ca="1" si="34"/>
        <v>#N/A</v>
      </c>
      <c r="C32" s="55" t="e">
        <f t="shared" ca="1" si="35"/>
        <v>#N/A</v>
      </c>
      <c r="D32" s="55" t="e">
        <f t="shared" ca="1" si="36"/>
        <v>#N/A</v>
      </c>
      <c r="E32" s="55" t="e">
        <f t="shared" ca="1" si="37"/>
        <v>#N/A</v>
      </c>
      <c r="F32" s="56" t="e">
        <f t="shared" ca="1" si="38"/>
        <v>#N/A</v>
      </c>
      <c r="G32" s="57" t="str">
        <f ca="1">IF($C$1="ALL",IF(INDIRECT(AH32)="","",IF(INDIRECT(AG32)&gt;MAX(Budget!$B$3,Budget!$E$3),"","Y")),IF(ISERR(FIND($C$1,INDIRECT(AH32))),"",IF(INDIRECT(AG32)&gt;MAX(Budget!$B$3,Budget!$E$3),"","Y")))</f>
        <v/>
      </c>
      <c r="H32" s="57">
        <f t="shared" si="21"/>
        <v>32</v>
      </c>
      <c r="I32" s="57" t="e">
        <f t="shared" ca="1" si="22"/>
        <v>#N/A</v>
      </c>
      <c r="J32" s="57" t="e">
        <f t="shared" ca="1" si="23"/>
        <v>#N/A</v>
      </c>
      <c r="K32" s="57" t="e">
        <f t="shared" ca="1" si="24"/>
        <v>#N/A</v>
      </c>
      <c r="L32" s="57" t="e">
        <f t="shared" ca="1" si="14"/>
        <v>#N/A</v>
      </c>
      <c r="M32" s="57" t="e">
        <f t="shared" ca="1" si="3"/>
        <v>#N/A</v>
      </c>
      <c r="N32" s="57" t="e">
        <f t="shared" ca="1" si="4"/>
        <v>#N/A</v>
      </c>
      <c r="O32" s="57" t="e">
        <f t="shared" ca="1" si="5"/>
        <v>#N/A</v>
      </c>
      <c r="P32" s="57" t="e">
        <f t="shared" ca="1" si="6"/>
        <v>#N/A</v>
      </c>
      <c r="Q32" s="57" t="e">
        <f t="shared" ca="1" si="7"/>
        <v>#N/A</v>
      </c>
      <c r="R32" s="57" t="e">
        <f t="shared" ca="1" si="8"/>
        <v>#N/A</v>
      </c>
      <c r="S32" s="55" t="str">
        <f t="shared" ca="1" si="25"/>
        <v/>
      </c>
      <c r="T32" s="58" t="str">
        <f>IF($C$1="ALL",IF('ALL JOBS'!F37="","",IF('ALL JOBS'!D37&lt;=Budget!$B$3,"","Y")),IF(ISERR(FIND($C$1,'ALL JOBS'!F37)),IF($E$1="","",IF(ISERR(FIND($E$1,'ALL JOBS'!F37)),"",IF('ALL JOBS'!D37&lt;=Budget!$B$3,"","Y"))),IF('ALL JOBS'!D37&lt;=Budget!$B$3,"","Y")))</f>
        <v/>
      </c>
      <c r="U32" s="57">
        <f t="shared" si="26"/>
        <v>32</v>
      </c>
      <c r="V32" s="57" t="e">
        <f t="shared" ca="1" si="27"/>
        <v>#N/A</v>
      </c>
      <c r="W32" s="57" t="e">
        <f t="shared" ca="1" si="28"/>
        <v>#N/A</v>
      </c>
      <c r="X32" s="57" t="e">
        <f t="shared" ca="1" si="15"/>
        <v>#N/A</v>
      </c>
      <c r="Y32" s="57" t="e">
        <f t="shared" ca="1" si="9"/>
        <v>#N/A</v>
      </c>
      <c r="Z32" s="57" t="e">
        <f t="shared" ca="1" si="10"/>
        <v>#N/A</v>
      </c>
      <c r="AA32" s="57" t="e">
        <f t="shared" ca="1" si="11"/>
        <v>#N/A</v>
      </c>
      <c r="AB32" s="57" t="e">
        <f t="shared" ca="1" si="16"/>
        <v>#N/A</v>
      </c>
      <c r="AC32" s="57" t="e">
        <f t="shared" ca="1" si="12"/>
        <v>#N/A</v>
      </c>
      <c r="AD32" s="57" t="e">
        <f t="shared" ca="1" si="13"/>
        <v>#N/A</v>
      </c>
      <c r="AE32" s="57" t="str">
        <f t="shared" ca="1" si="29"/>
        <v/>
      </c>
      <c r="AF32" s="57" t="str">
        <f t="shared" ca="1" si="30"/>
        <v/>
      </c>
      <c r="AG32" s="57" t="str">
        <f t="shared" si="31"/>
        <v>'ALL JOBS'!D38</v>
      </c>
      <c r="AH32" s="57" t="str">
        <f t="shared" si="32"/>
        <v>'ALL JOBS'!F38</v>
      </c>
      <c r="AJ32" s="57" t="e">
        <f ca="1">(OR(INDIRECT(L32)=MAX('ALL JOBS'!A:A),AJ31))</f>
        <v>#N/A</v>
      </c>
    </row>
    <row r="33" spans="1:36" ht="30" customHeight="1">
      <c r="A33" s="57" t="e">
        <f t="shared" ca="1" si="33"/>
        <v>#N/A</v>
      </c>
      <c r="B33" s="54" t="e">
        <f t="shared" ca="1" si="34"/>
        <v>#N/A</v>
      </c>
      <c r="C33" s="55" t="e">
        <f t="shared" ca="1" si="35"/>
        <v>#N/A</v>
      </c>
      <c r="D33" s="55" t="e">
        <f t="shared" ca="1" si="36"/>
        <v>#N/A</v>
      </c>
      <c r="E33" s="55" t="e">
        <f t="shared" ca="1" si="37"/>
        <v>#N/A</v>
      </c>
      <c r="F33" s="56" t="e">
        <f t="shared" ca="1" si="38"/>
        <v>#N/A</v>
      </c>
      <c r="G33" s="57" t="str">
        <f ca="1">IF($C$1="ALL",IF(INDIRECT(AH33)="","",IF(INDIRECT(AG33)&gt;MAX(Budget!$B$3,Budget!$E$3),"","Y")),IF(ISERR(FIND($C$1,INDIRECT(AH33))),"",IF(INDIRECT(AG33)&gt;MAX(Budget!$B$3,Budget!$E$3),"","Y")))</f>
        <v/>
      </c>
      <c r="H33" s="57">
        <f t="shared" si="21"/>
        <v>33</v>
      </c>
      <c r="I33" s="57" t="e">
        <f t="shared" ca="1" si="22"/>
        <v>#N/A</v>
      </c>
      <c r="J33" s="57" t="e">
        <f t="shared" ca="1" si="23"/>
        <v>#N/A</v>
      </c>
      <c r="K33" s="57" t="e">
        <f t="shared" ca="1" si="24"/>
        <v>#N/A</v>
      </c>
      <c r="L33" s="57" t="e">
        <f t="shared" ca="1" si="14"/>
        <v>#N/A</v>
      </c>
      <c r="M33" s="57" t="e">
        <f t="shared" ca="1" si="3"/>
        <v>#N/A</v>
      </c>
      <c r="N33" s="57" t="e">
        <f t="shared" ca="1" si="4"/>
        <v>#N/A</v>
      </c>
      <c r="O33" s="57" t="e">
        <f t="shared" ca="1" si="5"/>
        <v>#N/A</v>
      </c>
      <c r="P33" s="57" t="e">
        <f t="shared" ca="1" si="6"/>
        <v>#N/A</v>
      </c>
      <c r="Q33" s="57" t="e">
        <f t="shared" ca="1" si="7"/>
        <v>#N/A</v>
      </c>
      <c r="R33" s="57" t="e">
        <f t="shared" ca="1" si="8"/>
        <v>#N/A</v>
      </c>
      <c r="S33" s="55" t="str">
        <f t="shared" ca="1" si="25"/>
        <v/>
      </c>
      <c r="T33" s="58" t="str">
        <f>IF($C$1="ALL",IF('ALL JOBS'!F38="","",IF('ALL JOBS'!D38&lt;=Budget!$B$3,"","Y")),IF(ISERR(FIND($C$1,'ALL JOBS'!F38)),IF($E$1="","",IF(ISERR(FIND($E$1,'ALL JOBS'!F38)),"",IF('ALL JOBS'!D38&lt;=Budget!$B$3,"","Y"))),IF('ALL JOBS'!D38&lt;=Budget!$B$3,"","Y")))</f>
        <v/>
      </c>
      <c r="U33" s="57">
        <f t="shared" si="26"/>
        <v>33</v>
      </c>
      <c r="V33" s="57" t="e">
        <f t="shared" ca="1" si="27"/>
        <v>#N/A</v>
      </c>
      <c r="W33" s="57" t="e">
        <f t="shared" ca="1" si="28"/>
        <v>#N/A</v>
      </c>
      <c r="X33" s="57" t="e">
        <f t="shared" ca="1" si="15"/>
        <v>#N/A</v>
      </c>
      <c r="Y33" s="57" t="e">
        <f t="shared" ca="1" si="9"/>
        <v>#N/A</v>
      </c>
      <c r="Z33" s="57" t="e">
        <f t="shared" ca="1" si="10"/>
        <v>#N/A</v>
      </c>
      <c r="AA33" s="57" t="e">
        <f t="shared" ca="1" si="11"/>
        <v>#N/A</v>
      </c>
      <c r="AB33" s="57" t="e">
        <f t="shared" ca="1" si="16"/>
        <v>#N/A</v>
      </c>
      <c r="AC33" s="57" t="e">
        <f t="shared" ca="1" si="12"/>
        <v>#N/A</v>
      </c>
      <c r="AD33" s="57" t="e">
        <f t="shared" ca="1" si="13"/>
        <v>#N/A</v>
      </c>
      <c r="AE33" s="57" t="str">
        <f t="shared" ca="1" si="29"/>
        <v/>
      </c>
      <c r="AF33" s="57" t="str">
        <f t="shared" ca="1" si="30"/>
        <v/>
      </c>
      <c r="AG33" s="57" t="str">
        <f t="shared" si="31"/>
        <v>'ALL JOBS'!D39</v>
      </c>
      <c r="AH33" s="57" t="str">
        <f t="shared" si="32"/>
        <v>'ALL JOBS'!F39</v>
      </c>
      <c r="AJ33" s="57" t="e">
        <f ca="1">(OR(INDIRECT(L33)=MAX('ALL JOBS'!A:A),AJ32))</f>
        <v>#N/A</v>
      </c>
    </row>
    <row r="34" spans="1:36" ht="30" customHeight="1">
      <c r="A34" s="57" t="e">
        <f t="shared" ca="1" si="33"/>
        <v>#N/A</v>
      </c>
      <c r="B34" s="54" t="e">
        <f t="shared" ca="1" si="34"/>
        <v>#N/A</v>
      </c>
      <c r="C34" s="55" t="e">
        <f t="shared" ca="1" si="35"/>
        <v>#N/A</v>
      </c>
      <c r="D34" s="55" t="e">
        <f t="shared" ca="1" si="36"/>
        <v>#N/A</v>
      </c>
      <c r="E34" s="55" t="e">
        <f t="shared" ca="1" si="37"/>
        <v>#N/A</v>
      </c>
      <c r="F34" s="56" t="e">
        <f t="shared" ca="1" si="38"/>
        <v>#N/A</v>
      </c>
      <c r="G34" s="57" t="str">
        <f ca="1">IF($C$1="ALL",IF(INDIRECT(AH34)="","",IF(INDIRECT(AG34)&gt;MAX(Budget!$B$3,Budget!$E$3),"","Y")),IF(ISERR(FIND($C$1,INDIRECT(AH34))),"",IF(INDIRECT(AG34)&gt;MAX(Budget!$B$3,Budget!$E$3),"","Y")))</f>
        <v/>
      </c>
      <c r="H34" s="57">
        <f t="shared" si="21"/>
        <v>34</v>
      </c>
      <c r="I34" s="57" t="e">
        <f t="shared" ca="1" si="22"/>
        <v>#N/A</v>
      </c>
      <c r="J34" s="57" t="e">
        <f t="shared" ca="1" si="23"/>
        <v>#N/A</v>
      </c>
      <c r="K34" s="57" t="e">
        <f t="shared" ca="1" si="24"/>
        <v>#N/A</v>
      </c>
      <c r="L34" s="57" t="e">
        <f t="shared" ca="1" si="14"/>
        <v>#N/A</v>
      </c>
      <c r="M34" s="57" t="e">
        <f t="shared" ca="1" si="3"/>
        <v>#N/A</v>
      </c>
      <c r="N34" s="57" t="e">
        <f t="shared" ca="1" si="4"/>
        <v>#N/A</v>
      </c>
      <c r="O34" s="57" t="e">
        <f t="shared" ca="1" si="5"/>
        <v>#N/A</v>
      </c>
      <c r="P34" s="57" t="e">
        <f t="shared" ca="1" si="6"/>
        <v>#N/A</v>
      </c>
      <c r="Q34" s="57" t="e">
        <f t="shared" ca="1" si="7"/>
        <v>#N/A</v>
      </c>
      <c r="R34" s="57" t="e">
        <f t="shared" ca="1" si="8"/>
        <v>#N/A</v>
      </c>
      <c r="S34" s="55" t="str">
        <f t="shared" ca="1" si="25"/>
        <v/>
      </c>
      <c r="T34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4" s="57">
        <f t="shared" si="26"/>
        <v>34</v>
      </c>
      <c r="V34" s="57" t="e">
        <f t="shared" ca="1" si="27"/>
        <v>#N/A</v>
      </c>
      <c r="W34" s="57" t="e">
        <f t="shared" ca="1" si="28"/>
        <v>#N/A</v>
      </c>
      <c r="X34" s="57" t="e">
        <f t="shared" ca="1" si="15"/>
        <v>#N/A</v>
      </c>
      <c r="Y34" s="57" t="e">
        <f t="shared" ca="1" si="9"/>
        <v>#N/A</v>
      </c>
      <c r="Z34" s="57" t="e">
        <f t="shared" ca="1" si="10"/>
        <v>#N/A</v>
      </c>
      <c r="AA34" s="57" t="e">
        <f t="shared" ca="1" si="11"/>
        <v>#N/A</v>
      </c>
      <c r="AB34" s="57" t="e">
        <f t="shared" ca="1" si="16"/>
        <v>#N/A</v>
      </c>
      <c r="AC34" s="57" t="e">
        <f t="shared" ca="1" si="12"/>
        <v>#N/A</v>
      </c>
      <c r="AD34" s="57" t="e">
        <f t="shared" ca="1" si="13"/>
        <v>#N/A</v>
      </c>
      <c r="AE34" s="57" t="str">
        <f t="shared" ca="1" si="29"/>
        <v/>
      </c>
      <c r="AF34" s="57" t="str">
        <f t="shared" ca="1" si="30"/>
        <v/>
      </c>
      <c r="AG34" s="57" t="str">
        <f t="shared" si="31"/>
        <v>'ALL JOBS'!D40</v>
      </c>
      <c r="AH34" s="57" t="str">
        <f t="shared" si="32"/>
        <v>'ALL JOBS'!F40</v>
      </c>
      <c r="AJ34" s="57" t="e">
        <f ca="1">(OR(INDIRECT(L34)=MAX('ALL JOBS'!A:A),AJ33))</f>
        <v>#N/A</v>
      </c>
    </row>
    <row r="35" spans="1:36" ht="30" customHeight="1">
      <c r="A35" s="57" t="e">
        <f t="shared" ca="1" si="33"/>
        <v>#N/A</v>
      </c>
      <c r="B35" s="54" t="e">
        <f t="shared" ca="1" si="34"/>
        <v>#N/A</v>
      </c>
      <c r="C35" s="55" t="e">
        <f t="shared" ca="1" si="35"/>
        <v>#N/A</v>
      </c>
      <c r="D35" s="55" t="e">
        <f t="shared" ca="1" si="36"/>
        <v>#N/A</v>
      </c>
      <c r="E35" s="55" t="e">
        <f t="shared" ca="1" si="37"/>
        <v>#N/A</v>
      </c>
      <c r="F35" s="56" t="e">
        <f t="shared" ca="1" si="38"/>
        <v>#N/A</v>
      </c>
      <c r="G35" s="57" t="str">
        <f ca="1">IF($C$1="ALL",IF(INDIRECT(AH35)="","",IF(INDIRECT(AG35)&gt;MAX(Budget!$B$3,Budget!$E$3),"","Y")),IF(ISERR(FIND($C$1,INDIRECT(AH35))),"",IF(INDIRECT(AG35)&gt;MAX(Budget!$B$3,Budget!$E$3),"","Y")))</f>
        <v/>
      </c>
      <c r="H35" s="57">
        <f t="shared" si="21"/>
        <v>35</v>
      </c>
      <c r="I35" s="57" t="e">
        <f t="shared" ca="1" si="22"/>
        <v>#N/A</v>
      </c>
      <c r="J35" s="57" t="e">
        <f t="shared" ca="1" si="23"/>
        <v>#N/A</v>
      </c>
      <c r="K35" s="57" t="e">
        <f t="shared" ca="1" si="24"/>
        <v>#N/A</v>
      </c>
      <c r="L35" s="57" t="e">
        <f t="shared" ca="1" si="14"/>
        <v>#N/A</v>
      </c>
      <c r="M35" s="57" t="e">
        <f t="shared" ca="1" si="3"/>
        <v>#N/A</v>
      </c>
      <c r="N35" s="57" t="e">
        <f t="shared" ca="1" si="4"/>
        <v>#N/A</v>
      </c>
      <c r="O35" s="57" t="e">
        <f t="shared" ca="1" si="5"/>
        <v>#N/A</v>
      </c>
      <c r="P35" s="57" t="e">
        <f t="shared" ca="1" si="6"/>
        <v>#N/A</v>
      </c>
      <c r="Q35" s="57" t="e">
        <f t="shared" ca="1" si="7"/>
        <v>#N/A</v>
      </c>
      <c r="R35" s="57" t="e">
        <f t="shared" ca="1" si="8"/>
        <v>#N/A</v>
      </c>
      <c r="S35" s="55" t="str">
        <f t="shared" ca="1" si="25"/>
        <v/>
      </c>
      <c r="T35" s="58" t="str">
        <f>IF($C$1="ALL",IF('ALL JOBS'!F40="","",IF('ALL JOBS'!D40&lt;=Budget!$B$3,"","Y")),IF(ISERR(FIND($C$1,'ALL JOBS'!F40)),IF($E$1="","",IF(ISERR(FIND($E$1,'ALL JOBS'!F40)),"",IF('ALL JOBS'!D40&lt;=Budget!$B$3,"","Y"))),IF('ALL JOBS'!D40&lt;=Budget!$B$3,"","Y")))</f>
        <v/>
      </c>
      <c r="U35" s="57">
        <f t="shared" si="26"/>
        <v>35</v>
      </c>
      <c r="V35" s="57" t="e">
        <f t="shared" ca="1" si="27"/>
        <v>#N/A</v>
      </c>
      <c r="W35" s="57" t="e">
        <f t="shared" ca="1" si="28"/>
        <v>#N/A</v>
      </c>
      <c r="X35" s="57" t="e">
        <f t="shared" ca="1" si="15"/>
        <v>#N/A</v>
      </c>
      <c r="Y35" s="57" t="e">
        <f t="shared" ca="1" si="9"/>
        <v>#N/A</v>
      </c>
      <c r="Z35" s="57" t="e">
        <f t="shared" ca="1" si="10"/>
        <v>#N/A</v>
      </c>
      <c r="AA35" s="57" t="e">
        <f t="shared" ca="1" si="11"/>
        <v>#N/A</v>
      </c>
      <c r="AB35" s="57" t="e">
        <f t="shared" ca="1" si="16"/>
        <v>#N/A</v>
      </c>
      <c r="AC35" s="57" t="e">
        <f t="shared" ca="1" si="12"/>
        <v>#N/A</v>
      </c>
      <c r="AD35" s="57" t="e">
        <f t="shared" ca="1" si="13"/>
        <v>#N/A</v>
      </c>
      <c r="AE35" s="57" t="str">
        <f t="shared" ca="1" si="29"/>
        <v/>
      </c>
      <c r="AF35" s="57" t="str">
        <f t="shared" ca="1" si="30"/>
        <v/>
      </c>
      <c r="AG35" s="57" t="str">
        <f t="shared" si="31"/>
        <v>'ALL JOBS'!D41</v>
      </c>
      <c r="AH35" s="57" t="str">
        <f t="shared" si="32"/>
        <v>'ALL JOBS'!F41</v>
      </c>
      <c r="AJ35" s="57" t="e">
        <f ca="1">(OR(INDIRECT(L35)=MAX('ALL JOBS'!A:A),AJ34))</f>
        <v>#N/A</v>
      </c>
    </row>
    <row r="36" spans="1:36" ht="30" customHeight="1">
      <c r="A36" s="57" t="e">
        <f t="shared" ca="1" si="33"/>
        <v>#N/A</v>
      </c>
      <c r="B36" s="54" t="e">
        <f t="shared" ca="1" si="34"/>
        <v>#N/A</v>
      </c>
      <c r="C36" s="55" t="e">
        <f t="shared" ca="1" si="35"/>
        <v>#N/A</v>
      </c>
      <c r="D36" s="55" t="e">
        <f t="shared" ca="1" si="36"/>
        <v>#N/A</v>
      </c>
      <c r="E36" s="55" t="e">
        <f t="shared" ca="1" si="37"/>
        <v>#N/A</v>
      </c>
      <c r="F36" s="56" t="e">
        <f t="shared" ca="1" si="38"/>
        <v>#N/A</v>
      </c>
      <c r="G36" s="57" t="str">
        <f ca="1">IF($C$1="ALL",IF(INDIRECT(AH36)="","",IF(INDIRECT(AG36)&gt;MAX(Budget!$B$3,Budget!$E$3),"","Y")),IF(ISERR(FIND($C$1,INDIRECT(AH36))),"",IF(INDIRECT(AG36)&gt;MAX(Budget!$B$3,Budget!$E$3),"","Y")))</f>
        <v/>
      </c>
      <c r="H36" s="57">
        <f t="shared" si="21"/>
        <v>36</v>
      </c>
      <c r="I36" s="57" t="e">
        <f t="shared" ca="1" si="22"/>
        <v>#N/A</v>
      </c>
      <c r="J36" s="57" t="e">
        <f t="shared" ca="1" si="23"/>
        <v>#N/A</v>
      </c>
      <c r="K36" s="57" t="e">
        <f t="shared" ca="1" si="24"/>
        <v>#N/A</v>
      </c>
      <c r="L36" s="57" t="e">
        <f t="shared" ca="1" si="14"/>
        <v>#N/A</v>
      </c>
      <c r="M36" s="57" t="e">
        <f t="shared" ca="1" si="3"/>
        <v>#N/A</v>
      </c>
      <c r="N36" s="57" t="e">
        <f t="shared" ca="1" si="4"/>
        <v>#N/A</v>
      </c>
      <c r="O36" s="57" t="e">
        <f t="shared" ca="1" si="5"/>
        <v>#N/A</v>
      </c>
      <c r="P36" s="57" t="e">
        <f t="shared" ca="1" si="6"/>
        <v>#N/A</v>
      </c>
      <c r="Q36" s="57" t="e">
        <f t="shared" ca="1" si="7"/>
        <v>#N/A</v>
      </c>
      <c r="R36" s="57" t="e">
        <f t="shared" ca="1" si="8"/>
        <v>#N/A</v>
      </c>
      <c r="S36" s="55" t="str">
        <f t="shared" ca="1" si="25"/>
        <v/>
      </c>
      <c r="T36" s="58" t="str">
        <f>IF($C$1="ALL",IF('ALL JOBS'!F41="","",IF('ALL JOBS'!D41&lt;=Budget!$B$3,"","Y")),IF(ISERR(FIND($C$1,'ALL JOBS'!F41)),IF($E$1="","",IF(ISERR(FIND($E$1,'ALL JOBS'!F41)),"",IF('ALL JOBS'!D41&lt;=Budget!$B$3,"","Y"))),IF('ALL JOBS'!D41&lt;=Budget!$B$3,"","Y")))</f>
        <v/>
      </c>
      <c r="U36" s="57">
        <f t="shared" si="26"/>
        <v>36</v>
      </c>
      <c r="V36" s="57" t="e">
        <f t="shared" ca="1" si="27"/>
        <v>#N/A</v>
      </c>
      <c r="W36" s="57" t="e">
        <f t="shared" ca="1" si="28"/>
        <v>#N/A</v>
      </c>
      <c r="X36" s="57" t="e">
        <f t="shared" ca="1" si="15"/>
        <v>#N/A</v>
      </c>
      <c r="Y36" s="57" t="e">
        <f t="shared" ca="1" si="9"/>
        <v>#N/A</v>
      </c>
      <c r="Z36" s="57" t="e">
        <f t="shared" ca="1" si="10"/>
        <v>#N/A</v>
      </c>
      <c r="AA36" s="57" t="e">
        <f t="shared" ca="1" si="11"/>
        <v>#N/A</v>
      </c>
      <c r="AB36" s="57" t="e">
        <f t="shared" ca="1" si="16"/>
        <v>#N/A</v>
      </c>
      <c r="AC36" s="57" t="e">
        <f t="shared" ca="1" si="12"/>
        <v>#N/A</v>
      </c>
      <c r="AD36" s="57" t="e">
        <f t="shared" ca="1" si="13"/>
        <v>#N/A</v>
      </c>
      <c r="AE36" s="57" t="str">
        <f t="shared" ca="1" si="29"/>
        <v/>
      </c>
      <c r="AF36" s="57" t="str">
        <f t="shared" ca="1" si="30"/>
        <v/>
      </c>
      <c r="AG36" s="57" t="str">
        <f t="shared" si="31"/>
        <v>'ALL JOBS'!D42</v>
      </c>
      <c r="AH36" s="57" t="str">
        <f t="shared" si="32"/>
        <v>'ALL JOBS'!F42</v>
      </c>
      <c r="AJ36" s="57" t="e">
        <f ca="1">(OR(INDIRECT(L36)=MAX('ALL JOBS'!A:A),AJ35))</f>
        <v>#N/A</v>
      </c>
    </row>
    <row r="37" spans="1:36" ht="30" customHeight="1">
      <c r="A37" s="57" t="e">
        <f t="shared" ca="1" si="33"/>
        <v>#N/A</v>
      </c>
      <c r="B37" s="54" t="e">
        <f t="shared" ca="1" si="34"/>
        <v>#N/A</v>
      </c>
      <c r="C37" s="55" t="e">
        <f t="shared" ca="1" si="35"/>
        <v>#N/A</v>
      </c>
      <c r="D37" s="55" t="e">
        <f t="shared" ca="1" si="36"/>
        <v>#N/A</v>
      </c>
      <c r="E37" s="55" t="e">
        <f t="shared" ca="1" si="37"/>
        <v>#N/A</v>
      </c>
      <c r="F37" s="56" t="e">
        <f t="shared" ca="1" si="38"/>
        <v>#N/A</v>
      </c>
      <c r="G37" s="57" t="str">
        <f ca="1">IF($C$1="ALL",IF(INDIRECT(AH37)="","",IF(INDIRECT(AG37)&gt;MAX(Budget!$B$3,Budget!$E$3),"","Y")),IF(ISERR(FIND($C$1,INDIRECT(AH37))),"",IF(INDIRECT(AG37)&gt;MAX(Budget!$B$3,Budget!$E$3),"","Y")))</f>
        <v/>
      </c>
      <c r="H37" s="57">
        <f t="shared" si="21"/>
        <v>37</v>
      </c>
      <c r="I37" s="57" t="e">
        <f t="shared" ca="1" si="22"/>
        <v>#N/A</v>
      </c>
      <c r="J37" s="57" t="e">
        <f t="shared" ca="1" si="23"/>
        <v>#N/A</v>
      </c>
      <c r="K37" s="57" t="e">
        <f t="shared" ca="1" si="24"/>
        <v>#N/A</v>
      </c>
      <c r="L37" s="57" t="e">
        <f t="shared" ca="1" si="14"/>
        <v>#N/A</v>
      </c>
      <c r="M37" s="57" t="e">
        <f t="shared" ca="1" si="3"/>
        <v>#N/A</v>
      </c>
      <c r="N37" s="57" t="e">
        <f t="shared" ca="1" si="4"/>
        <v>#N/A</v>
      </c>
      <c r="O37" s="57" t="e">
        <f t="shared" ca="1" si="5"/>
        <v>#N/A</v>
      </c>
      <c r="P37" s="57" t="e">
        <f t="shared" ca="1" si="6"/>
        <v>#N/A</v>
      </c>
      <c r="Q37" s="57" t="e">
        <f t="shared" ca="1" si="7"/>
        <v>#N/A</v>
      </c>
      <c r="R37" s="57" t="e">
        <f t="shared" ca="1" si="8"/>
        <v>#N/A</v>
      </c>
      <c r="S37" s="55" t="str">
        <f t="shared" ca="1" si="25"/>
        <v/>
      </c>
      <c r="T37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7" s="57">
        <f t="shared" si="26"/>
        <v>37</v>
      </c>
      <c r="V37" s="57" t="e">
        <f t="shared" ca="1" si="27"/>
        <v>#N/A</v>
      </c>
      <c r="W37" s="57" t="e">
        <f t="shared" ca="1" si="28"/>
        <v>#N/A</v>
      </c>
      <c r="X37" s="57" t="e">
        <f t="shared" ca="1" si="15"/>
        <v>#N/A</v>
      </c>
      <c r="Y37" s="57" t="e">
        <f t="shared" ca="1" si="9"/>
        <v>#N/A</v>
      </c>
      <c r="Z37" s="57" t="e">
        <f t="shared" ca="1" si="10"/>
        <v>#N/A</v>
      </c>
      <c r="AA37" s="57" t="e">
        <f t="shared" ca="1" si="11"/>
        <v>#N/A</v>
      </c>
      <c r="AB37" s="57" t="e">
        <f t="shared" ca="1" si="16"/>
        <v>#N/A</v>
      </c>
      <c r="AC37" s="57" t="e">
        <f t="shared" ca="1" si="12"/>
        <v>#N/A</v>
      </c>
      <c r="AD37" s="57" t="e">
        <f t="shared" ca="1" si="13"/>
        <v>#N/A</v>
      </c>
      <c r="AE37" s="57" t="str">
        <f t="shared" ca="1" si="29"/>
        <v/>
      </c>
      <c r="AF37" s="57" t="str">
        <f t="shared" ca="1" si="30"/>
        <v/>
      </c>
      <c r="AG37" s="57" t="str">
        <f t="shared" si="31"/>
        <v>'ALL JOBS'!D43</v>
      </c>
      <c r="AH37" s="57" t="str">
        <f t="shared" si="32"/>
        <v>'ALL JOBS'!F43</v>
      </c>
      <c r="AJ37" s="57" t="e">
        <f ca="1">(OR(INDIRECT(L37)=MAX('ALL JOBS'!A:A),AJ36))</f>
        <v>#N/A</v>
      </c>
    </row>
    <row r="38" spans="1:36" ht="30" customHeight="1">
      <c r="A38" s="57" t="e">
        <f t="shared" ca="1" si="33"/>
        <v>#N/A</v>
      </c>
      <c r="B38" s="54" t="e">
        <f t="shared" ca="1" si="34"/>
        <v>#N/A</v>
      </c>
      <c r="C38" s="55" t="e">
        <f t="shared" ca="1" si="35"/>
        <v>#N/A</v>
      </c>
      <c r="D38" s="55" t="e">
        <f t="shared" ca="1" si="36"/>
        <v>#N/A</v>
      </c>
      <c r="E38" s="55" t="e">
        <f t="shared" ca="1" si="37"/>
        <v>#N/A</v>
      </c>
      <c r="F38" s="56" t="e">
        <f t="shared" ca="1" si="38"/>
        <v>#N/A</v>
      </c>
      <c r="G38" s="57" t="str">
        <f ca="1">IF($C$1="ALL",IF(INDIRECT(AH38)="","",IF(INDIRECT(AG38)&gt;MAX(Budget!$B$3,Budget!$E$3),"","Y")),IF(ISERR(FIND($C$1,INDIRECT(AH38))),"",IF(INDIRECT(AG38)&gt;MAX(Budget!$B$3,Budget!$E$3),"","Y")))</f>
        <v/>
      </c>
      <c r="H38" s="57">
        <f t="shared" si="21"/>
        <v>38</v>
      </c>
      <c r="I38" s="57" t="e">
        <f t="shared" ca="1" si="22"/>
        <v>#N/A</v>
      </c>
      <c r="J38" s="57" t="e">
        <f t="shared" ca="1" si="23"/>
        <v>#N/A</v>
      </c>
      <c r="K38" s="57" t="e">
        <f t="shared" ca="1" si="24"/>
        <v>#N/A</v>
      </c>
      <c r="L38" s="57" t="e">
        <f t="shared" ca="1" si="14"/>
        <v>#N/A</v>
      </c>
      <c r="M38" s="57" t="e">
        <f t="shared" ca="1" si="3"/>
        <v>#N/A</v>
      </c>
      <c r="N38" s="57" t="e">
        <f t="shared" ca="1" si="4"/>
        <v>#N/A</v>
      </c>
      <c r="O38" s="57" t="e">
        <f t="shared" ca="1" si="5"/>
        <v>#N/A</v>
      </c>
      <c r="P38" s="57" t="e">
        <f t="shared" ca="1" si="6"/>
        <v>#N/A</v>
      </c>
      <c r="Q38" s="57" t="e">
        <f t="shared" ca="1" si="7"/>
        <v>#N/A</v>
      </c>
      <c r="R38" s="57" t="e">
        <f t="shared" ca="1" si="8"/>
        <v>#N/A</v>
      </c>
      <c r="S38" s="55" t="str">
        <f t="shared" ca="1" si="25"/>
        <v/>
      </c>
      <c r="T38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8" s="57">
        <f t="shared" si="26"/>
        <v>38</v>
      </c>
      <c r="V38" s="57" t="e">
        <f t="shared" ca="1" si="27"/>
        <v>#N/A</v>
      </c>
      <c r="W38" s="57" t="e">
        <f t="shared" ca="1" si="28"/>
        <v>#N/A</v>
      </c>
      <c r="X38" s="57" t="e">
        <f t="shared" ca="1" si="15"/>
        <v>#N/A</v>
      </c>
      <c r="Y38" s="57" t="e">
        <f t="shared" ca="1" si="9"/>
        <v>#N/A</v>
      </c>
      <c r="Z38" s="57" t="e">
        <f t="shared" ca="1" si="10"/>
        <v>#N/A</v>
      </c>
      <c r="AA38" s="57" t="e">
        <f t="shared" ca="1" si="11"/>
        <v>#N/A</v>
      </c>
      <c r="AB38" s="57" t="e">
        <f t="shared" ca="1" si="16"/>
        <v>#N/A</v>
      </c>
      <c r="AC38" s="57" t="e">
        <f t="shared" ca="1" si="12"/>
        <v>#N/A</v>
      </c>
      <c r="AD38" s="57" t="e">
        <f t="shared" ca="1" si="13"/>
        <v>#N/A</v>
      </c>
      <c r="AE38" s="57" t="str">
        <f t="shared" ca="1" si="29"/>
        <v/>
      </c>
      <c r="AF38" s="57" t="str">
        <f t="shared" ca="1" si="30"/>
        <v/>
      </c>
      <c r="AG38" s="57" t="str">
        <f t="shared" si="31"/>
        <v>'ALL JOBS'!D44</v>
      </c>
      <c r="AH38" s="57" t="str">
        <f t="shared" si="32"/>
        <v>'ALL JOBS'!F44</v>
      </c>
      <c r="AJ38" s="57" t="e">
        <f ca="1">(OR(INDIRECT(L38)=MAX('ALL JOBS'!A:A),AJ37))</f>
        <v>#N/A</v>
      </c>
    </row>
    <row r="39" spans="1:36" ht="30" customHeight="1">
      <c r="A39" s="57" t="e">
        <f t="shared" ca="1" si="33"/>
        <v>#N/A</v>
      </c>
      <c r="B39" s="54" t="e">
        <f t="shared" ca="1" si="34"/>
        <v>#N/A</v>
      </c>
      <c r="C39" s="55" t="e">
        <f t="shared" ca="1" si="35"/>
        <v>#N/A</v>
      </c>
      <c r="D39" s="55" t="e">
        <f t="shared" ca="1" si="36"/>
        <v>#N/A</v>
      </c>
      <c r="E39" s="55" t="e">
        <f t="shared" ca="1" si="37"/>
        <v>#N/A</v>
      </c>
      <c r="F39" s="56" t="e">
        <f t="shared" ca="1" si="38"/>
        <v>#N/A</v>
      </c>
      <c r="G39" s="57" t="str">
        <f ca="1">IF($C$1="ALL",IF(INDIRECT(AH39)="","",IF(INDIRECT(AG39)&gt;MAX(Budget!$B$3,Budget!$E$3),"","Y")),IF(ISERR(FIND($C$1,INDIRECT(AH39))),"",IF(INDIRECT(AG39)&gt;MAX(Budget!$B$3,Budget!$E$3),"","Y")))</f>
        <v/>
      </c>
      <c r="H39" s="57">
        <f t="shared" si="21"/>
        <v>39</v>
      </c>
      <c r="I39" s="57" t="e">
        <f t="shared" ca="1" si="22"/>
        <v>#N/A</v>
      </c>
      <c r="J39" s="57" t="e">
        <f t="shared" ca="1" si="23"/>
        <v>#N/A</v>
      </c>
      <c r="K39" s="57" t="e">
        <f t="shared" ca="1" si="24"/>
        <v>#N/A</v>
      </c>
      <c r="L39" s="57" t="e">
        <f t="shared" ca="1" si="14"/>
        <v>#N/A</v>
      </c>
      <c r="M39" s="57" t="e">
        <f t="shared" ca="1" si="3"/>
        <v>#N/A</v>
      </c>
      <c r="N39" s="57" t="e">
        <f t="shared" ca="1" si="4"/>
        <v>#N/A</v>
      </c>
      <c r="O39" s="57" t="e">
        <f t="shared" ca="1" si="5"/>
        <v>#N/A</v>
      </c>
      <c r="P39" s="57" t="e">
        <f t="shared" ca="1" si="6"/>
        <v>#N/A</v>
      </c>
      <c r="Q39" s="57" t="e">
        <f t="shared" ca="1" si="7"/>
        <v>#N/A</v>
      </c>
      <c r="R39" s="57" t="e">
        <f t="shared" ca="1" si="8"/>
        <v>#N/A</v>
      </c>
      <c r="S39" s="55" t="str">
        <f t="shared" ca="1" si="25"/>
        <v/>
      </c>
      <c r="T39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9" s="57">
        <f t="shared" si="26"/>
        <v>39</v>
      </c>
      <c r="V39" s="57" t="e">
        <f t="shared" ca="1" si="27"/>
        <v>#N/A</v>
      </c>
      <c r="W39" s="57" t="e">
        <f t="shared" ca="1" si="28"/>
        <v>#N/A</v>
      </c>
      <c r="X39" s="57" t="e">
        <f t="shared" ca="1" si="15"/>
        <v>#N/A</v>
      </c>
      <c r="Y39" s="57" t="e">
        <f t="shared" ca="1" si="9"/>
        <v>#N/A</v>
      </c>
      <c r="Z39" s="57" t="e">
        <f t="shared" ca="1" si="10"/>
        <v>#N/A</v>
      </c>
      <c r="AA39" s="57" t="e">
        <f t="shared" ca="1" si="11"/>
        <v>#N/A</v>
      </c>
      <c r="AB39" s="57" t="e">
        <f t="shared" ca="1" si="16"/>
        <v>#N/A</v>
      </c>
      <c r="AC39" s="57" t="e">
        <f t="shared" ca="1" si="12"/>
        <v>#N/A</v>
      </c>
      <c r="AD39" s="57" t="e">
        <f t="shared" ca="1" si="13"/>
        <v>#N/A</v>
      </c>
      <c r="AE39" s="57" t="str">
        <f t="shared" ca="1" si="29"/>
        <v/>
      </c>
      <c r="AF39" s="57" t="str">
        <f t="shared" ca="1" si="30"/>
        <v/>
      </c>
      <c r="AG39" s="57" t="str">
        <f t="shared" si="31"/>
        <v>'ALL JOBS'!D45</v>
      </c>
      <c r="AH39" s="57" t="str">
        <f t="shared" si="32"/>
        <v>'ALL JOBS'!F45</v>
      </c>
      <c r="AJ39" s="57" t="e">
        <f ca="1">(OR(INDIRECT(L39)=MAX('ALL JOBS'!A:A),AJ38))</f>
        <v>#N/A</v>
      </c>
    </row>
    <row r="40" spans="1:36" ht="30" customHeight="1">
      <c r="A40" s="57" t="e">
        <f t="shared" ca="1" si="33"/>
        <v>#N/A</v>
      </c>
      <c r="B40" s="54" t="e">
        <f t="shared" ca="1" si="34"/>
        <v>#N/A</v>
      </c>
      <c r="C40" s="55" t="e">
        <f t="shared" ca="1" si="35"/>
        <v>#N/A</v>
      </c>
      <c r="D40" s="55" t="e">
        <f t="shared" ca="1" si="36"/>
        <v>#N/A</v>
      </c>
      <c r="E40" s="55" t="e">
        <f t="shared" ca="1" si="37"/>
        <v>#N/A</v>
      </c>
      <c r="F40" s="56" t="e">
        <f t="shared" ca="1" si="38"/>
        <v>#N/A</v>
      </c>
      <c r="G40" s="57" t="str">
        <f ca="1">IF($C$1="ALL",IF(INDIRECT(AH40)="","",IF(INDIRECT(AG40)&gt;MAX(Budget!$B$3,Budget!$E$3),"","Y")),IF(ISERR(FIND($C$1,INDIRECT(AH40))),"",IF(INDIRECT(AG40)&gt;MAX(Budget!$B$3,Budget!$E$3),"","Y")))</f>
        <v/>
      </c>
      <c r="H40" s="57">
        <f t="shared" si="21"/>
        <v>40</v>
      </c>
      <c r="I40" s="57" t="e">
        <f t="shared" ca="1" si="22"/>
        <v>#N/A</v>
      </c>
      <c r="J40" s="57" t="e">
        <f t="shared" ca="1" si="23"/>
        <v>#N/A</v>
      </c>
      <c r="K40" s="57" t="e">
        <f t="shared" ca="1" si="24"/>
        <v>#N/A</v>
      </c>
      <c r="L40" s="57" t="e">
        <f t="shared" ca="1" si="14"/>
        <v>#N/A</v>
      </c>
      <c r="M40" s="57" t="e">
        <f t="shared" ca="1" si="3"/>
        <v>#N/A</v>
      </c>
      <c r="N40" s="57" t="e">
        <f t="shared" ca="1" si="4"/>
        <v>#N/A</v>
      </c>
      <c r="O40" s="57" t="e">
        <f t="shared" ca="1" si="5"/>
        <v>#N/A</v>
      </c>
      <c r="P40" s="57" t="e">
        <f t="shared" ca="1" si="6"/>
        <v>#N/A</v>
      </c>
      <c r="Q40" s="57" t="e">
        <f t="shared" ca="1" si="7"/>
        <v>#N/A</v>
      </c>
      <c r="R40" s="57" t="e">
        <f t="shared" ca="1" si="8"/>
        <v>#N/A</v>
      </c>
      <c r="S40" s="55" t="str">
        <f t="shared" ca="1" si="25"/>
        <v/>
      </c>
      <c r="T40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0" s="57">
        <f t="shared" si="26"/>
        <v>40</v>
      </c>
      <c r="V40" s="57" t="e">
        <f t="shared" ca="1" si="27"/>
        <v>#N/A</v>
      </c>
      <c r="W40" s="57" t="e">
        <f t="shared" ca="1" si="28"/>
        <v>#N/A</v>
      </c>
      <c r="X40" s="57" t="e">
        <f t="shared" ca="1" si="15"/>
        <v>#N/A</v>
      </c>
      <c r="Y40" s="57" t="e">
        <f t="shared" ca="1" si="9"/>
        <v>#N/A</v>
      </c>
      <c r="Z40" s="57" t="e">
        <f t="shared" ca="1" si="10"/>
        <v>#N/A</v>
      </c>
      <c r="AA40" s="57" t="e">
        <f t="shared" ca="1" si="11"/>
        <v>#N/A</v>
      </c>
      <c r="AB40" s="57" t="e">
        <f t="shared" ca="1" si="16"/>
        <v>#N/A</v>
      </c>
      <c r="AC40" s="57" t="e">
        <f t="shared" ca="1" si="12"/>
        <v>#N/A</v>
      </c>
      <c r="AD40" s="57" t="e">
        <f t="shared" ca="1" si="13"/>
        <v>#N/A</v>
      </c>
      <c r="AE40" s="57" t="str">
        <f t="shared" ca="1" si="29"/>
        <v/>
      </c>
      <c r="AF40" s="57" t="str">
        <f t="shared" ca="1" si="30"/>
        <v/>
      </c>
      <c r="AG40" s="57" t="str">
        <f t="shared" si="31"/>
        <v>'ALL JOBS'!D46</v>
      </c>
      <c r="AH40" s="57" t="str">
        <f t="shared" si="32"/>
        <v>'ALL JOBS'!F46</v>
      </c>
      <c r="AJ40" s="57" t="e">
        <f ca="1">(OR(INDIRECT(L40)=MAX('ALL JOBS'!A:A),AJ39))</f>
        <v>#N/A</v>
      </c>
    </row>
    <row r="41" spans="1:36" ht="30" customHeight="1">
      <c r="A41" s="57" t="e">
        <f t="shared" ca="1" si="33"/>
        <v>#N/A</v>
      </c>
      <c r="B41" s="54" t="e">
        <f t="shared" ca="1" si="34"/>
        <v>#N/A</v>
      </c>
      <c r="C41" s="55" t="e">
        <f t="shared" ca="1" si="35"/>
        <v>#N/A</v>
      </c>
      <c r="D41" s="55" t="e">
        <f t="shared" ca="1" si="36"/>
        <v>#N/A</v>
      </c>
      <c r="E41" s="55" t="e">
        <f t="shared" ca="1" si="37"/>
        <v>#N/A</v>
      </c>
      <c r="F41" s="56" t="e">
        <f t="shared" ca="1" si="38"/>
        <v>#N/A</v>
      </c>
      <c r="G41" s="57" t="str">
        <f ca="1">IF($C$1="ALL",IF(INDIRECT(AH41)="","",IF(INDIRECT(AG41)&gt;MAX(Budget!$B$3,Budget!$E$3),"","Y")),IF(ISERR(FIND($C$1,INDIRECT(AH41))),"",IF(INDIRECT(AG41)&gt;MAX(Budget!$B$3,Budget!$E$3),"","Y")))</f>
        <v/>
      </c>
      <c r="H41" s="57">
        <f t="shared" si="21"/>
        <v>41</v>
      </c>
      <c r="I41" s="57" t="e">
        <f t="shared" ca="1" si="22"/>
        <v>#N/A</v>
      </c>
      <c r="J41" s="57" t="e">
        <f t="shared" ca="1" si="23"/>
        <v>#N/A</v>
      </c>
      <c r="K41" s="57" t="e">
        <f t="shared" ca="1" si="24"/>
        <v>#N/A</v>
      </c>
      <c r="L41" s="57" t="e">
        <f t="shared" ca="1" si="14"/>
        <v>#N/A</v>
      </c>
      <c r="M41" s="57" t="e">
        <f t="shared" ca="1" si="3"/>
        <v>#N/A</v>
      </c>
      <c r="N41" s="57" t="e">
        <f t="shared" ca="1" si="4"/>
        <v>#N/A</v>
      </c>
      <c r="O41" s="57" t="e">
        <f t="shared" ca="1" si="5"/>
        <v>#N/A</v>
      </c>
      <c r="P41" s="57" t="e">
        <f t="shared" ca="1" si="6"/>
        <v>#N/A</v>
      </c>
      <c r="Q41" s="57" t="e">
        <f t="shared" ca="1" si="7"/>
        <v>#N/A</v>
      </c>
      <c r="R41" s="57" t="e">
        <f t="shared" ca="1" si="8"/>
        <v>#N/A</v>
      </c>
      <c r="S41" s="55" t="str">
        <f t="shared" ca="1" si="25"/>
        <v/>
      </c>
      <c r="T41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1" s="57">
        <f t="shared" si="26"/>
        <v>41</v>
      </c>
      <c r="V41" s="57" t="e">
        <f t="shared" ca="1" si="27"/>
        <v>#N/A</v>
      </c>
      <c r="W41" s="57" t="e">
        <f t="shared" ca="1" si="28"/>
        <v>#N/A</v>
      </c>
      <c r="X41" s="57" t="e">
        <f t="shared" ca="1" si="15"/>
        <v>#N/A</v>
      </c>
      <c r="Y41" s="57" t="e">
        <f t="shared" ca="1" si="9"/>
        <v>#N/A</v>
      </c>
      <c r="Z41" s="57" t="e">
        <f t="shared" ca="1" si="10"/>
        <v>#N/A</v>
      </c>
      <c r="AA41" s="57" t="e">
        <f t="shared" ca="1" si="11"/>
        <v>#N/A</v>
      </c>
      <c r="AB41" s="57" t="e">
        <f t="shared" ca="1" si="16"/>
        <v>#N/A</v>
      </c>
      <c r="AC41" s="57" t="e">
        <f t="shared" ca="1" si="12"/>
        <v>#N/A</v>
      </c>
      <c r="AD41" s="57" t="e">
        <f t="shared" ca="1" si="13"/>
        <v>#N/A</v>
      </c>
      <c r="AE41" s="57" t="str">
        <f t="shared" ca="1" si="29"/>
        <v/>
      </c>
      <c r="AF41" s="57" t="str">
        <f t="shared" ca="1" si="30"/>
        <v/>
      </c>
      <c r="AG41" s="57" t="str">
        <f t="shared" si="31"/>
        <v>'ALL JOBS'!D47</v>
      </c>
      <c r="AH41" s="57" t="str">
        <f t="shared" si="32"/>
        <v>'ALL JOBS'!F47</v>
      </c>
      <c r="AJ41" s="57" t="e">
        <f ca="1">(OR(INDIRECT(L41)=MAX('ALL JOBS'!A:A),AJ40))</f>
        <v>#N/A</v>
      </c>
    </row>
    <row r="42" spans="1:36" ht="30" customHeight="1">
      <c r="A42" s="57" t="e">
        <f t="shared" ca="1" si="33"/>
        <v>#N/A</v>
      </c>
      <c r="B42" s="54" t="e">
        <f t="shared" ca="1" si="34"/>
        <v>#N/A</v>
      </c>
      <c r="C42" s="55" t="e">
        <f t="shared" ca="1" si="35"/>
        <v>#N/A</v>
      </c>
      <c r="D42" s="55" t="e">
        <f t="shared" ca="1" si="36"/>
        <v>#N/A</v>
      </c>
      <c r="E42" s="55" t="e">
        <f t="shared" ca="1" si="37"/>
        <v>#N/A</v>
      </c>
      <c r="F42" s="56" t="e">
        <f t="shared" ca="1" si="38"/>
        <v>#N/A</v>
      </c>
      <c r="G42" s="57" t="str">
        <f ca="1">IF($C$1="ALL",IF(INDIRECT(AH42)="","",IF(INDIRECT(AG42)&gt;MAX(Budget!$B$3,Budget!$E$3),"","Y")),IF(ISERR(FIND($C$1,INDIRECT(AH42))),"",IF(INDIRECT(AG42)&gt;MAX(Budget!$B$3,Budget!$E$3),"","Y")))</f>
        <v/>
      </c>
      <c r="H42" s="57">
        <f t="shared" si="21"/>
        <v>42</v>
      </c>
      <c r="I42" s="57" t="e">
        <f t="shared" ca="1" si="22"/>
        <v>#N/A</v>
      </c>
      <c r="J42" s="57" t="e">
        <f t="shared" ca="1" si="23"/>
        <v>#N/A</v>
      </c>
      <c r="K42" s="57" t="e">
        <f t="shared" ca="1" si="24"/>
        <v>#N/A</v>
      </c>
      <c r="L42" s="57" t="e">
        <f t="shared" ca="1" si="14"/>
        <v>#N/A</v>
      </c>
      <c r="M42" s="57" t="e">
        <f t="shared" ca="1" si="3"/>
        <v>#N/A</v>
      </c>
      <c r="N42" s="57" t="e">
        <f t="shared" ca="1" si="4"/>
        <v>#N/A</v>
      </c>
      <c r="O42" s="57" t="e">
        <f t="shared" ca="1" si="5"/>
        <v>#N/A</v>
      </c>
      <c r="P42" s="57" t="e">
        <f t="shared" ca="1" si="6"/>
        <v>#N/A</v>
      </c>
      <c r="Q42" s="57" t="e">
        <f t="shared" ca="1" si="7"/>
        <v>#N/A</v>
      </c>
      <c r="R42" s="57" t="e">
        <f t="shared" ca="1" si="8"/>
        <v>#N/A</v>
      </c>
      <c r="S42" s="55" t="str">
        <f t="shared" ca="1" si="25"/>
        <v/>
      </c>
      <c r="T42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2" s="57">
        <f t="shared" si="26"/>
        <v>42</v>
      </c>
      <c r="V42" s="57" t="e">
        <f t="shared" ca="1" si="27"/>
        <v>#N/A</v>
      </c>
      <c r="W42" s="57" t="e">
        <f t="shared" ca="1" si="28"/>
        <v>#N/A</v>
      </c>
      <c r="X42" s="57" t="e">
        <f t="shared" ca="1" si="15"/>
        <v>#N/A</v>
      </c>
      <c r="Y42" s="57" t="e">
        <f t="shared" ca="1" si="9"/>
        <v>#N/A</v>
      </c>
      <c r="Z42" s="57" t="e">
        <f t="shared" ca="1" si="10"/>
        <v>#N/A</v>
      </c>
      <c r="AA42" s="57" t="e">
        <f t="shared" ca="1" si="11"/>
        <v>#N/A</v>
      </c>
      <c r="AB42" s="57" t="e">
        <f t="shared" ca="1" si="16"/>
        <v>#N/A</v>
      </c>
      <c r="AC42" s="57" t="e">
        <f t="shared" ca="1" si="12"/>
        <v>#N/A</v>
      </c>
      <c r="AD42" s="57" t="e">
        <f t="shared" ca="1" si="13"/>
        <v>#N/A</v>
      </c>
      <c r="AE42" s="57" t="str">
        <f t="shared" ca="1" si="29"/>
        <v/>
      </c>
      <c r="AF42" s="57" t="str">
        <f t="shared" ca="1" si="30"/>
        <v/>
      </c>
      <c r="AG42" s="57" t="str">
        <f t="shared" si="31"/>
        <v>'ALL JOBS'!D48</v>
      </c>
      <c r="AH42" s="57" t="str">
        <f t="shared" si="32"/>
        <v>'ALL JOBS'!F48</v>
      </c>
      <c r="AJ42" s="57" t="e">
        <f ca="1">(OR(INDIRECT(L42)=MAX('ALL JOBS'!A:A),AJ41))</f>
        <v>#N/A</v>
      </c>
    </row>
    <row r="43" spans="1:36" ht="30" customHeight="1">
      <c r="A43" s="57" t="e">
        <f t="shared" ca="1" si="33"/>
        <v>#N/A</v>
      </c>
      <c r="B43" s="54" t="e">
        <f t="shared" ca="1" si="34"/>
        <v>#N/A</v>
      </c>
      <c r="C43" s="55" t="e">
        <f t="shared" ca="1" si="35"/>
        <v>#N/A</v>
      </c>
      <c r="D43" s="55" t="e">
        <f t="shared" ca="1" si="36"/>
        <v>#N/A</v>
      </c>
      <c r="E43" s="55" t="e">
        <f t="shared" ca="1" si="37"/>
        <v>#N/A</v>
      </c>
      <c r="F43" s="56" t="e">
        <f t="shared" ca="1" si="38"/>
        <v>#N/A</v>
      </c>
      <c r="G43" s="57" t="str">
        <f ca="1">IF($C$1="ALL",IF(INDIRECT(AH43)="","",IF(INDIRECT(AG43)&gt;MAX(Budget!$B$3,Budget!$E$3),"","Y")),IF(ISERR(FIND($C$1,INDIRECT(AH43))),"",IF(INDIRECT(AG43)&gt;MAX(Budget!$B$3,Budget!$E$3),"","Y")))</f>
        <v/>
      </c>
      <c r="H43" s="57">
        <f t="shared" si="21"/>
        <v>43</v>
      </c>
      <c r="I43" s="57" t="e">
        <f t="shared" ca="1" si="22"/>
        <v>#N/A</v>
      </c>
      <c r="J43" s="57" t="e">
        <f t="shared" ca="1" si="23"/>
        <v>#N/A</v>
      </c>
      <c r="K43" s="57" t="e">
        <f t="shared" ca="1" si="24"/>
        <v>#N/A</v>
      </c>
      <c r="L43" s="57" t="e">
        <f t="shared" ca="1" si="14"/>
        <v>#N/A</v>
      </c>
      <c r="M43" s="57" t="e">
        <f t="shared" ca="1" si="3"/>
        <v>#N/A</v>
      </c>
      <c r="N43" s="57" t="e">
        <f t="shared" ca="1" si="4"/>
        <v>#N/A</v>
      </c>
      <c r="O43" s="57" t="e">
        <f t="shared" ca="1" si="5"/>
        <v>#N/A</v>
      </c>
      <c r="P43" s="57" t="e">
        <f t="shared" ca="1" si="6"/>
        <v>#N/A</v>
      </c>
      <c r="Q43" s="57" t="e">
        <f t="shared" ca="1" si="7"/>
        <v>#N/A</v>
      </c>
      <c r="R43" s="57" t="e">
        <f t="shared" ca="1" si="8"/>
        <v>#N/A</v>
      </c>
      <c r="S43" s="55" t="str">
        <f t="shared" ca="1" si="25"/>
        <v/>
      </c>
      <c r="T43" s="58" t="str">
        <f>IF($C$1="ALL",IF('ALL JOBS'!F42="","",IF('ALL JOBS'!D42&lt;=Budget!$B$3,"","Y")),IF(ISERR(FIND($C$1,'ALL JOBS'!F42)),IF($E$1="","",IF(ISERR(FIND($E$1,'ALL JOBS'!F42)),"",IF('ALL JOBS'!D42&lt;=Budget!$B$3,"","Y"))),IF('ALL JOBS'!D42&lt;=Budget!$B$3,"","Y")))</f>
        <v/>
      </c>
      <c r="U43" s="57">
        <f t="shared" si="26"/>
        <v>43</v>
      </c>
      <c r="V43" s="57" t="e">
        <f t="shared" ca="1" si="27"/>
        <v>#N/A</v>
      </c>
      <c r="W43" s="57" t="e">
        <f t="shared" ca="1" si="28"/>
        <v>#N/A</v>
      </c>
      <c r="X43" s="57" t="e">
        <f t="shared" ca="1" si="15"/>
        <v>#N/A</v>
      </c>
      <c r="Y43" s="57" t="e">
        <f t="shared" ca="1" si="9"/>
        <v>#N/A</v>
      </c>
      <c r="Z43" s="57" t="e">
        <f t="shared" ca="1" si="10"/>
        <v>#N/A</v>
      </c>
      <c r="AA43" s="57" t="e">
        <f t="shared" ca="1" si="11"/>
        <v>#N/A</v>
      </c>
      <c r="AB43" s="57" t="e">
        <f t="shared" ca="1" si="16"/>
        <v>#N/A</v>
      </c>
      <c r="AC43" s="57" t="e">
        <f t="shared" ca="1" si="12"/>
        <v>#N/A</v>
      </c>
      <c r="AD43" s="57" t="e">
        <f t="shared" ca="1" si="13"/>
        <v>#N/A</v>
      </c>
      <c r="AE43" s="57" t="str">
        <f t="shared" ca="1" si="29"/>
        <v/>
      </c>
      <c r="AF43" s="57" t="str">
        <f t="shared" ca="1" si="30"/>
        <v/>
      </c>
      <c r="AG43" s="57" t="str">
        <f t="shared" si="31"/>
        <v>'ALL JOBS'!D49</v>
      </c>
      <c r="AH43" s="57" t="str">
        <f t="shared" si="32"/>
        <v>'ALL JOBS'!F49</v>
      </c>
      <c r="AJ43" s="57" t="e">
        <f ca="1">(OR(INDIRECT(L43)=MAX('ALL JOBS'!A:A),AJ42))</f>
        <v>#N/A</v>
      </c>
    </row>
    <row r="44" spans="1:36" ht="30" customHeight="1">
      <c r="A44" s="57" t="e">
        <f t="shared" ca="1" si="33"/>
        <v>#N/A</v>
      </c>
      <c r="B44" s="54" t="e">
        <f t="shared" ca="1" si="34"/>
        <v>#N/A</v>
      </c>
      <c r="C44" s="55" t="e">
        <f t="shared" ca="1" si="35"/>
        <v>#N/A</v>
      </c>
      <c r="D44" s="55" t="e">
        <f t="shared" ca="1" si="36"/>
        <v>#N/A</v>
      </c>
      <c r="E44" s="55" t="e">
        <f t="shared" ca="1" si="37"/>
        <v>#N/A</v>
      </c>
      <c r="F44" s="56" t="e">
        <f t="shared" ca="1" si="38"/>
        <v>#N/A</v>
      </c>
      <c r="G44" s="57" t="str">
        <f ca="1">IF($C$1="ALL",IF(INDIRECT(AH44)="","",IF(INDIRECT(AG44)&gt;MAX(Budget!$B$3,Budget!$E$3),"","Y")),IF(ISERR(FIND($C$1,INDIRECT(AH44))),"",IF(INDIRECT(AG44)&gt;MAX(Budget!$B$3,Budget!$E$3),"","Y")))</f>
        <v/>
      </c>
      <c r="H44" s="57">
        <f t="shared" si="21"/>
        <v>44</v>
      </c>
      <c r="I44" s="57" t="e">
        <f t="shared" ca="1" si="22"/>
        <v>#N/A</v>
      </c>
      <c r="J44" s="57" t="e">
        <f t="shared" ca="1" si="23"/>
        <v>#N/A</v>
      </c>
      <c r="K44" s="57" t="e">
        <f t="shared" ca="1" si="24"/>
        <v>#N/A</v>
      </c>
      <c r="L44" s="57" t="e">
        <f t="shared" ca="1" si="14"/>
        <v>#N/A</v>
      </c>
      <c r="M44" s="57" t="e">
        <f t="shared" ca="1" si="3"/>
        <v>#N/A</v>
      </c>
      <c r="N44" s="57" t="e">
        <f t="shared" ca="1" si="4"/>
        <v>#N/A</v>
      </c>
      <c r="O44" s="57" t="e">
        <f t="shared" ca="1" si="5"/>
        <v>#N/A</v>
      </c>
      <c r="P44" s="57" t="e">
        <f t="shared" ca="1" si="6"/>
        <v>#N/A</v>
      </c>
      <c r="Q44" s="57" t="e">
        <f t="shared" ca="1" si="7"/>
        <v>#N/A</v>
      </c>
      <c r="R44" s="57" t="e">
        <f t="shared" ca="1" si="8"/>
        <v>#N/A</v>
      </c>
      <c r="S44" s="55" t="str">
        <f t="shared" ca="1" si="25"/>
        <v/>
      </c>
      <c r="T44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4" s="57">
        <f t="shared" si="26"/>
        <v>44</v>
      </c>
      <c r="V44" s="57" t="e">
        <f t="shared" ca="1" si="27"/>
        <v>#N/A</v>
      </c>
      <c r="W44" s="57" t="e">
        <f t="shared" ca="1" si="28"/>
        <v>#N/A</v>
      </c>
      <c r="X44" s="57" t="e">
        <f t="shared" ca="1" si="15"/>
        <v>#N/A</v>
      </c>
      <c r="Y44" s="57" t="e">
        <f t="shared" ca="1" si="9"/>
        <v>#N/A</v>
      </c>
      <c r="Z44" s="57" t="e">
        <f t="shared" ca="1" si="10"/>
        <v>#N/A</v>
      </c>
      <c r="AA44" s="57" t="e">
        <f t="shared" ca="1" si="11"/>
        <v>#N/A</v>
      </c>
      <c r="AB44" s="57" t="e">
        <f t="shared" ca="1" si="16"/>
        <v>#N/A</v>
      </c>
      <c r="AC44" s="57" t="e">
        <f t="shared" ca="1" si="12"/>
        <v>#N/A</v>
      </c>
      <c r="AD44" s="57" t="e">
        <f t="shared" ca="1" si="13"/>
        <v>#N/A</v>
      </c>
      <c r="AE44" s="57" t="str">
        <f t="shared" ca="1" si="29"/>
        <v/>
      </c>
      <c r="AF44" s="57" t="str">
        <f t="shared" ca="1" si="30"/>
        <v/>
      </c>
      <c r="AG44" s="57" t="str">
        <f t="shared" si="31"/>
        <v>'ALL JOBS'!D50</v>
      </c>
      <c r="AH44" s="57" t="str">
        <f t="shared" si="32"/>
        <v>'ALL JOBS'!F50</v>
      </c>
      <c r="AJ44" s="57" t="e">
        <f ca="1">(OR(INDIRECT(L44)=MAX('ALL JOBS'!A:A),AJ43))</f>
        <v>#N/A</v>
      </c>
    </row>
    <row r="45" spans="1:36" ht="30" customHeight="1">
      <c r="A45" s="57" t="e">
        <f t="shared" ca="1" si="33"/>
        <v>#N/A</v>
      </c>
      <c r="B45" s="54" t="e">
        <f t="shared" ca="1" si="34"/>
        <v>#N/A</v>
      </c>
      <c r="C45" s="55" t="e">
        <f t="shared" ca="1" si="35"/>
        <v>#N/A</v>
      </c>
      <c r="D45" s="55" t="e">
        <f t="shared" ca="1" si="36"/>
        <v>#N/A</v>
      </c>
      <c r="E45" s="55" t="e">
        <f t="shared" ca="1" si="37"/>
        <v>#N/A</v>
      </c>
      <c r="F45" s="56" t="e">
        <f t="shared" ca="1" si="38"/>
        <v>#N/A</v>
      </c>
      <c r="G45" s="57" t="str">
        <f ca="1">IF($C$1="ALL",IF(INDIRECT(AH45)="","",IF(INDIRECT(AG45)&gt;MAX(Budget!$B$3,Budget!$E$3),"","Y")),IF(ISERR(FIND($C$1,INDIRECT(AH45))),"",IF(INDIRECT(AG45)&gt;MAX(Budget!$B$3,Budget!$E$3),"","Y")))</f>
        <v/>
      </c>
      <c r="H45" s="57">
        <f t="shared" si="21"/>
        <v>45</v>
      </c>
      <c r="I45" s="57" t="e">
        <f t="shared" ca="1" si="22"/>
        <v>#N/A</v>
      </c>
      <c r="J45" s="57" t="e">
        <f t="shared" ca="1" si="23"/>
        <v>#N/A</v>
      </c>
      <c r="K45" s="57" t="e">
        <f t="shared" ca="1" si="24"/>
        <v>#N/A</v>
      </c>
      <c r="L45" s="57" t="e">
        <f t="shared" ca="1" si="14"/>
        <v>#N/A</v>
      </c>
      <c r="M45" s="57" t="e">
        <f t="shared" ca="1" si="3"/>
        <v>#N/A</v>
      </c>
      <c r="N45" s="57" t="e">
        <f t="shared" ca="1" si="4"/>
        <v>#N/A</v>
      </c>
      <c r="O45" s="57" t="e">
        <f t="shared" ca="1" si="5"/>
        <v>#N/A</v>
      </c>
      <c r="P45" s="57" t="e">
        <f t="shared" ca="1" si="6"/>
        <v>#N/A</v>
      </c>
      <c r="Q45" s="57" t="e">
        <f t="shared" ca="1" si="7"/>
        <v>#N/A</v>
      </c>
      <c r="R45" s="57" t="e">
        <f t="shared" ca="1" si="8"/>
        <v>#N/A</v>
      </c>
      <c r="S45" s="55" t="str">
        <f t="shared" ca="1" si="25"/>
        <v/>
      </c>
      <c r="T45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5" s="57">
        <f t="shared" si="26"/>
        <v>45</v>
      </c>
      <c r="V45" s="57" t="e">
        <f t="shared" ca="1" si="27"/>
        <v>#N/A</v>
      </c>
      <c r="W45" s="57" t="e">
        <f t="shared" ca="1" si="28"/>
        <v>#N/A</v>
      </c>
      <c r="X45" s="57" t="e">
        <f t="shared" ca="1" si="15"/>
        <v>#N/A</v>
      </c>
      <c r="Y45" s="57" t="e">
        <f t="shared" ca="1" si="9"/>
        <v>#N/A</v>
      </c>
      <c r="Z45" s="57" t="e">
        <f t="shared" ca="1" si="10"/>
        <v>#N/A</v>
      </c>
      <c r="AA45" s="57" t="e">
        <f t="shared" ca="1" si="11"/>
        <v>#N/A</v>
      </c>
      <c r="AB45" s="57" t="e">
        <f t="shared" ca="1" si="16"/>
        <v>#N/A</v>
      </c>
      <c r="AC45" s="57" t="e">
        <f t="shared" ca="1" si="12"/>
        <v>#N/A</v>
      </c>
      <c r="AD45" s="57" t="e">
        <f t="shared" ca="1" si="13"/>
        <v>#N/A</v>
      </c>
      <c r="AE45" s="57" t="str">
        <f t="shared" ca="1" si="29"/>
        <v/>
      </c>
      <c r="AF45" s="57" t="str">
        <f t="shared" ca="1" si="30"/>
        <v/>
      </c>
      <c r="AG45" s="57" t="str">
        <f t="shared" si="31"/>
        <v>'ALL JOBS'!D51</v>
      </c>
      <c r="AH45" s="57" t="str">
        <f t="shared" si="32"/>
        <v>'ALL JOBS'!F51</v>
      </c>
      <c r="AJ45" s="57" t="e">
        <f ca="1">(OR(INDIRECT(L45)=MAX('ALL JOBS'!A:A),AJ44))</f>
        <v>#N/A</v>
      </c>
    </row>
    <row r="46" spans="1:36" ht="30" customHeight="1">
      <c r="A46" s="57" t="e">
        <f t="shared" ca="1" si="33"/>
        <v>#N/A</v>
      </c>
      <c r="B46" s="54" t="e">
        <f t="shared" ca="1" si="34"/>
        <v>#N/A</v>
      </c>
      <c r="C46" s="55" t="e">
        <f t="shared" ca="1" si="35"/>
        <v>#N/A</v>
      </c>
      <c r="D46" s="55" t="e">
        <f t="shared" ca="1" si="36"/>
        <v>#N/A</v>
      </c>
      <c r="E46" s="55" t="e">
        <f t="shared" ca="1" si="37"/>
        <v>#N/A</v>
      </c>
      <c r="F46" s="56" t="e">
        <f t="shared" ca="1" si="38"/>
        <v>#N/A</v>
      </c>
      <c r="G46" s="57" t="str">
        <f ca="1">IF($C$1="ALL",IF(INDIRECT(AH46)="","",IF(INDIRECT(AG46)&gt;MAX(Budget!$B$3,Budget!$E$3),"","Y")),IF(ISERR(FIND($C$1,INDIRECT(AH46))),"",IF(INDIRECT(AG46)&gt;MAX(Budget!$B$3,Budget!$E$3),"","Y")))</f>
        <v/>
      </c>
      <c r="H46" s="57">
        <f t="shared" si="21"/>
        <v>46</v>
      </c>
      <c r="I46" s="57" t="e">
        <f t="shared" ca="1" si="22"/>
        <v>#N/A</v>
      </c>
      <c r="J46" s="57" t="e">
        <f t="shared" ca="1" si="23"/>
        <v>#N/A</v>
      </c>
      <c r="K46" s="57" t="e">
        <f t="shared" ca="1" si="24"/>
        <v>#N/A</v>
      </c>
      <c r="L46" s="57" t="e">
        <f t="shared" ca="1" si="14"/>
        <v>#N/A</v>
      </c>
      <c r="M46" s="57" t="e">
        <f t="shared" ca="1" si="3"/>
        <v>#N/A</v>
      </c>
      <c r="N46" s="57" t="e">
        <f t="shared" ca="1" si="4"/>
        <v>#N/A</v>
      </c>
      <c r="O46" s="57" t="e">
        <f t="shared" ca="1" si="5"/>
        <v>#N/A</v>
      </c>
      <c r="P46" s="57" t="e">
        <f t="shared" ca="1" si="6"/>
        <v>#N/A</v>
      </c>
      <c r="Q46" s="57" t="e">
        <f t="shared" ca="1" si="7"/>
        <v>#N/A</v>
      </c>
      <c r="R46" s="57" t="e">
        <f t="shared" ca="1" si="8"/>
        <v>#N/A</v>
      </c>
      <c r="S46" s="55" t="str">
        <f t="shared" ca="1" si="25"/>
        <v/>
      </c>
      <c r="T46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6" s="57">
        <f t="shared" si="26"/>
        <v>46</v>
      </c>
      <c r="V46" s="57" t="e">
        <f t="shared" ca="1" si="27"/>
        <v>#N/A</v>
      </c>
      <c r="W46" s="57" t="e">
        <f t="shared" ca="1" si="28"/>
        <v>#N/A</v>
      </c>
      <c r="X46" s="57" t="e">
        <f t="shared" ca="1" si="15"/>
        <v>#N/A</v>
      </c>
      <c r="Y46" s="57" t="e">
        <f t="shared" ca="1" si="9"/>
        <v>#N/A</v>
      </c>
      <c r="Z46" s="57" t="e">
        <f t="shared" ca="1" si="10"/>
        <v>#N/A</v>
      </c>
      <c r="AA46" s="57" t="e">
        <f t="shared" ca="1" si="11"/>
        <v>#N/A</v>
      </c>
      <c r="AB46" s="57" t="e">
        <f t="shared" ca="1" si="16"/>
        <v>#N/A</v>
      </c>
      <c r="AC46" s="57" t="e">
        <f t="shared" ca="1" si="12"/>
        <v>#N/A</v>
      </c>
      <c r="AD46" s="57" t="e">
        <f t="shared" ca="1" si="13"/>
        <v>#N/A</v>
      </c>
      <c r="AE46" s="57" t="str">
        <f t="shared" ca="1" si="29"/>
        <v/>
      </c>
      <c r="AF46" s="57" t="str">
        <f t="shared" ca="1" si="30"/>
        <v/>
      </c>
      <c r="AG46" s="57" t="str">
        <f t="shared" si="31"/>
        <v>'ALL JOBS'!D52</v>
      </c>
      <c r="AH46" s="57" t="str">
        <f t="shared" si="32"/>
        <v>'ALL JOBS'!F52</v>
      </c>
      <c r="AJ46" s="57" t="e">
        <f ca="1">(OR(INDIRECT(L46)=MAX('ALL JOBS'!A:A),AJ45))</f>
        <v>#N/A</v>
      </c>
    </row>
    <row r="47" spans="1:36" ht="30" customHeight="1">
      <c r="A47" s="57" t="e">
        <f t="shared" ca="1" si="33"/>
        <v>#N/A</v>
      </c>
      <c r="B47" s="54" t="e">
        <f t="shared" ca="1" si="34"/>
        <v>#N/A</v>
      </c>
      <c r="C47" s="55" t="e">
        <f t="shared" ca="1" si="35"/>
        <v>#N/A</v>
      </c>
      <c r="D47" s="55" t="e">
        <f t="shared" ca="1" si="36"/>
        <v>#N/A</v>
      </c>
      <c r="E47" s="55" t="e">
        <f t="shared" ca="1" si="37"/>
        <v>#N/A</v>
      </c>
      <c r="F47" s="56" t="e">
        <f t="shared" ca="1" si="38"/>
        <v>#N/A</v>
      </c>
      <c r="G47" s="57" t="str">
        <f ca="1">IF($C$1="ALL",IF(INDIRECT(AH47)="","",IF(INDIRECT(AG47)&gt;MAX(Budget!$B$3,Budget!$E$3),"","Y")),IF(ISERR(FIND($C$1,INDIRECT(AH47))),"",IF(INDIRECT(AG47)&gt;MAX(Budget!$B$3,Budget!$E$3),"","Y")))</f>
        <v/>
      </c>
      <c r="H47" s="57">
        <f t="shared" si="21"/>
        <v>47</v>
      </c>
      <c r="I47" s="57" t="e">
        <f t="shared" ca="1" si="22"/>
        <v>#N/A</v>
      </c>
      <c r="J47" s="57" t="e">
        <f t="shared" ca="1" si="23"/>
        <v>#N/A</v>
      </c>
      <c r="K47" s="57" t="e">
        <f t="shared" ca="1" si="24"/>
        <v>#N/A</v>
      </c>
      <c r="L47" s="57" t="e">
        <f t="shared" ca="1" si="14"/>
        <v>#N/A</v>
      </c>
      <c r="M47" s="57" t="e">
        <f t="shared" ca="1" si="3"/>
        <v>#N/A</v>
      </c>
      <c r="N47" s="57" t="e">
        <f t="shared" ca="1" si="4"/>
        <v>#N/A</v>
      </c>
      <c r="O47" s="57" t="e">
        <f t="shared" ca="1" si="5"/>
        <v>#N/A</v>
      </c>
      <c r="P47" s="57" t="e">
        <f t="shared" ca="1" si="6"/>
        <v>#N/A</v>
      </c>
      <c r="Q47" s="57" t="e">
        <f t="shared" ca="1" si="7"/>
        <v>#N/A</v>
      </c>
      <c r="R47" s="57" t="e">
        <f t="shared" ca="1" si="8"/>
        <v>#N/A</v>
      </c>
      <c r="S47" s="55" t="str">
        <f t="shared" ca="1" si="25"/>
        <v/>
      </c>
      <c r="T47" s="58" t="str">
        <f>IF($C$1="ALL",IF('ALL JOBS'!F43="","",IF('ALL JOBS'!D43&lt;=Budget!$B$3,"","Y")),IF(ISERR(FIND($C$1,'ALL JOBS'!F43)),IF($E$1="","",IF(ISERR(FIND($E$1,'ALL JOBS'!F43)),"",IF('ALL JOBS'!D43&lt;=Budget!$B$3,"","Y"))),IF('ALL JOBS'!D43&lt;=Budget!$B$3,"","Y")))</f>
        <v/>
      </c>
      <c r="U47" s="57">
        <f t="shared" si="26"/>
        <v>47</v>
      </c>
      <c r="V47" s="57" t="e">
        <f t="shared" ca="1" si="27"/>
        <v>#N/A</v>
      </c>
      <c r="W47" s="57" t="e">
        <f t="shared" ca="1" si="28"/>
        <v>#N/A</v>
      </c>
      <c r="X47" s="57" t="e">
        <f t="shared" ca="1" si="15"/>
        <v>#N/A</v>
      </c>
      <c r="Y47" s="57" t="e">
        <f t="shared" ca="1" si="9"/>
        <v>#N/A</v>
      </c>
      <c r="Z47" s="57" t="e">
        <f t="shared" ca="1" si="10"/>
        <v>#N/A</v>
      </c>
      <c r="AA47" s="57" t="e">
        <f t="shared" ca="1" si="11"/>
        <v>#N/A</v>
      </c>
      <c r="AB47" s="57" t="e">
        <f t="shared" ca="1" si="16"/>
        <v>#N/A</v>
      </c>
      <c r="AC47" s="57" t="e">
        <f t="shared" ca="1" si="12"/>
        <v>#N/A</v>
      </c>
      <c r="AD47" s="57" t="e">
        <f t="shared" ca="1" si="13"/>
        <v>#N/A</v>
      </c>
      <c r="AE47" s="57" t="str">
        <f t="shared" ca="1" si="29"/>
        <v/>
      </c>
      <c r="AF47" s="57" t="str">
        <f t="shared" ca="1" si="30"/>
        <v/>
      </c>
      <c r="AG47" s="57" t="str">
        <f t="shared" si="31"/>
        <v>'ALL JOBS'!D53</v>
      </c>
      <c r="AH47" s="57" t="str">
        <f t="shared" si="32"/>
        <v>'ALL JOBS'!F53</v>
      </c>
      <c r="AJ47" s="57" t="e">
        <f ca="1">(OR(INDIRECT(L47)=MAX('ALL JOBS'!A:A),AJ46))</f>
        <v>#N/A</v>
      </c>
    </row>
    <row r="48" spans="1:36" ht="30" customHeight="1">
      <c r="A48" s="57" t="e">
        <f t="shared" ca="1" si="33"/>
        <v>#N/A</v>
      </c>
      <c r="B48" s="54" t="e">
        <f t="shared" ca="1" si="34"/>
        <v>#N/A</v>
      </c>
      <c r="C48" s="55" t="e">
        <f t="shared" ca="1" si="35"/>
        <v>#N/A</v>
      </c>
      <c r="D48" s="55" t="e">
        <f t="shared" ca="1" si="36"/>
        <v>#N/A</v>
      </c>
      <c r="E48" s="55" t="e">
        <f t="shared" ca="1" si="37"/>
        <v>#N/A</v>
      </c>
      <c r="F48" s="56" t="e">
        <f t="shared" ca="1" si="38"/>
        <v>#N/A</v>
      </c>
      <c r="G48" s="57" t="str">
        <f ca="1">IF($C$1="ALL",IF(INDIRECT(AH48)="","",IF(INDIRECT(AG48)&gt;MAX(Budget!$B$3,Budget!$E$3),"","Y")),IF(ISERR(FIND($C$1,INDIRECT(AH48))),"",IF(INDIRECT(AG48)&gt;MAX(Budget!$B$3,Budget!$E$3),"","Y")))</f>
        <v/>
      </c>
      <c r="H48" s="57">
        <f t="shared" si="21"/>
        <v>48</v>
      </c>
      <c r="I48" s="57" t="e">
        <f t="shared" ca="1" si="22"/>
        <v>#N/A</v>
      </c>
      <c r="J48" s="57" t="e">
        <f t="shared" ca="1" si="23"/>
        <v>#N/A</v>
      </c>
      <c r="K48" s="57" t="e">
        <f t="shared" ca="1" si="24"/>
        <v>#N/A</v>
      </c>
      <c r="L48" s="57" t="e">
        <f t="shared" ca="1" si="14"/>
        <v>#N/A</v>
      </c>
      <c r="M48" s="57" t="e">
        <f t="shared" ca="1" si="3"/>
        <v>#N/A</v>
      </c>
      <c r="N48" s="57" t="e">
        <f t="shared" ca="1" si="4"/>
        <v>#N/A</v>
      </c>
      <c r="O48" s="57" t="e">
        <f t="shared" ca="1" si="5"/>
        <v>#N/A</v>
      </c>
      <c r="P48" s="57" t="e">
        <f t="shared" ca="1" si="6"/>
        <v>#N/A</v>
      </c>
      <c r="Q48" s="57" t="e">
        <f t="shared" ca="1" si="7"/>
        <v>#N/A</v>
      </c>
      <c r="R48" s="57" t="e">
        <f t="shared" ca="1" si="8"/>
        <v>#N/A</v>
      </c>
      <c r="S48" s="55" t="str">
        <f t="shared" ca="1" si="25"/>
        <v/>
      </c>
      <c r="T48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8" s="57">
        <f t="shared" si="26"/>
        <v>48</v>
      </c>
      <c r="V48" s="57" t="e">
        <f t="shared" ca="1" si="27"/>
        <v>#N/A</v>
      </c>
      <c r="W48" s="57" t="e">
        <f t="shared" ca="1" si="28"/>
        <v>#N/A</v>
      </c>
      <c r="X48" s="57" t="e">
        <f t="shared" ca="1" si="15"/>
        <v>#N/A</v>
      </c>
      <c r="Y48" s="57" t="e">
        <f t="shared" ca="1" si="9"/>
        <v>#N/A</v>
      </c>
      <c r="Z48" s="57" t="e">
        <f t="shared" ca="1" si="10"/>
        <v>#N/A</v>
      </c>
      <c r="AA48" s="57" t="e">
        <f t="shared" ca="1" si="11"/>
        <v>#N/A</v>
      </c>
      <c r="AB48" s="57" t="e">
        <f t="shared" ca="1" si="16"/>
        <v>#N/A</v>
      </c>
      <c r="AC48" s="57" t="e">
        <f t="shared" ca="1" si="12"/>
        <v>#N/A</v>
      </c>
      <c r="AD48" s="57" t="e">
        <f t="shared" ca="1" si="13"/>
        <v>#N/A</v>
      </c>
      <c r="AE48" s="57" t="str">
        <f t="shared" ca="1" si="29"/>
        <v/>
      </c>
      <c r="AF48" s="57" t="str">
        <f t="shared" ca="1" si="30"/>
        <v/>
      </c>
      <c r="AG48" s="57" t="str">
        <f t="shared" si="31"/>
        <v>'ALL JOBS'!D54</v>
      </c>
      <c r="AH48" s="57" t="str">
        <f t="shared" si="32"/>
        <v>'ALL JOBS'!F54</v>
      </c>
      <c r="AJ48" s="57" t="e">
        <f ca="1">(OR(INDIRECT(L48)=MAX('ALL JOBS'!A:A),AJ47))</f>
        <v>#N/A</v>
      </c>
    </row>
    <row r="49" spans="1:36" ht="30" customHeight="1">
      <c r="A49" s="57" t="e">
        <f t="shared" ca="1" si="33"/>
        <v>#N/A</v>
      </c>
      <c r="B49" s="54" t="e">
        <f t="shared" ca="1" si="34"/>
        <v>#N/A</v>
      </c>
      <c r="C49" s="55" t="e">
        <f t="shared" ca="1" si="35"/>
        <v>#N/A</v>
      </c>
      <c r="D49" s="55" t="e">
        <f t="shared" ca="1" si="36"/>
        <v>#N/A</v>
      </c>
      <c r="E49" s="55" t="e">
        <f t="shared" ca="1" si="37"/>
        <v>#N/A</v>
      </c>
      <c r="F49" s="56" t="e">
        <f t="shared" ca="1" si="38"/>
        <v>#N/A</v>
      </c>
      <c r="G49" s="57" t="str">
        <f ca="1">IF($C$1="ALL",IF(INDIRECT(AH49)="","",IF(INDIRECT(AG49)&gt;MAX(Budget!$B$3,Budget!$E$3),"","Y")),IF(ISERR(FIND($C$1,INDIRECT(AH49))),"",IF(INDIRECT(AG49)&gt;MAX(Budget!$B$3,Budget!$E$3),"","Y")))</f>
        <v/>
      </c>
      <c r="H49" s="57">
        <f t="shared" si="21"/>
        <v>49</v>
      </c>
      <c r="I49" s="57" t="e">
        <f t="shared" ca="1" si="22"/>
        <v>#N/A</v>
      </c>
      <c r="J49" s="57" t="e">
        <f t="shared" ca="1" si="23"/>
        <v>#N/A</v>
      </c>
      <c r="K49" s="57" t="e">
        <f t="shared" ca="1" si="24"/>
        <v>#N/A</v>
      </c>
      <c r="L49" s="57" t="e">
        <f t="shared" ca="1" si="14"/>
        <v>#N/A</v>
      </c>
      <c r="M49" s="57" t="e">
        <f t="shared" ca="1" si="3"/>
        <v>#N/A</v>
      </c>
      <c r="N49" s="57" t="e">
        <f t="shared" ca="1" si="4"/>
        <v>#N/A</v>
      </c>
      <c r="O49" s="57" t="e">
        <f t="shared" ca="1" si="5"/>
        <v>#N/A</v>
      </c>
      <c r="P49" s="57" t="e">
        <f t="shared" ca="1" si="6"/>
        <v>#N/A</v>
      </c>
      <c r="Q49" s="57" t="e">
        <f t="shared" ca="1" si="7"/>
        <v>#N/A</v>
      </c>
      <c r="R49" s="57" t="e">
        <f t="shared" ca="1" si="8"/>
        <v>#N/A</v>
      </c>
      <c r="S49" s="55" t="str">
        <f t="shared" ca="1" si="25"/>
        <v/>
      </c>
      <c r="T49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9" s="57">
        <f t="shared" si="26"/>
        <v>49</v>
      </c>
      <c r="V49" s="57" t="e">
        <f t="shared" ca="1" si="27"/>
        <v>#N/A</v>
      </c>
      <c r="W49" s="57" t="e">
        <f t="shared" ca="1" si="28"/>
        <v>#N/A</v>
      </c>
      <c r="X49" s="57" t="e">
        <f t="shared" ca="1" si="15"/>
        <v>#N/A</v>
      </c>
      <c r="Y49" s="57" t="e">
        <f t="shared" ca="1" si="9"/>
        <v>#N/A</v>
      </c>
      <c r="Z49" s="57" t="e">
        <f t="shared" ca="1" si="10"/>
        <v>#N/A</v>
      </c>
      <c r="AA49" s="57" t="e">
        <f t="shared" ca="1" si="11"/>
        <v>#N/A</v>
      </c>
      <c r="AB49" s="57" t="e">
        <f t="shared" ca="1" si="16"/>
        <v>#N/A</v>
      </c>
      <c r="AC49" s="57" t="e">
        <f t="shared" ca="1" si="12"/>
        <v>#N/A</v>
      </c>
      <c r="AD49" s="57" t="e">
        <f t="shared" ca="1" si="13"/>
        <v>#N/A</v>
      </c>
      <c r="AE49" s="57" t="str">
        <f t="shared" ca="1" si="29"/>
        <v/>
      </c>
      <c r="AF49" s="57" t="str">
        <f t="shared" ca="1" si="30"/>
        <v/>
      </c>
      <c r="AG49" s="57" t="str">
        <f t="shared" si="31"/>
        <v>'ALL JOBS'!D55</v>
      </c>
      <c r="AH49" s="57" t="str">
        <f t="shared" si="32"/>
        <v>'ALL JOBS'!F55</v>
      </c>
      <c r="AJ49" s="57" t="e">
        <f ca="1">(OR(INDIRECT(L49)=MAX('ALL JOBS'!A:A),AJ48))</f>
        <v>#N/A</v>
      </c>
    </row>
    <row r="50" spans="1:36" ht="30" customHeight="1">
      <c r="A50" s="57" t="e">
        <f t="shared" ca="1" si="33"/>
        <v>#N/A</v>
      </c>
      <c r="B50" s="54" t="e">
        <f t="shared" ca="1" si="34"/>
        <v>#N/A</v>
      </c>
      <c r="C50" s="55" t="e">
        <f t="shared" ca="1" si="35"/>
        <v>#N/A</v>
      </c>
      <c r="D50" s="55" t="e">
        <f t="shared" ca="1" si="36"/>
        <v>#N/A</v>
      </c>
      <c r="E50" s="55" t="e">
        <f t="shared" ca="1" si="37"/>
        <v>#N/A</v>
      </c>
      <c r="F50" s="56" t="e">
        <f t="shared" ca="1" si="38"/>
        <v>#N/A</v>
      </c>
      <c r="G50" s="57" t="str">
        <f ca="1">IF($C$1="ALL",IF(INDIRECT(AH50)="","",IF(INDIRECT(AG50)&gt;MAX(Budget!$B$3,Budget!$E$3),"","Y")),IF(ISERR(FIND($C$1,INDIRECT(AH50))),"",IF(INDIRECT(AG50)&gt;MAX(Budget!$B$3,Budget!$E$3),"","Y")))</f>
        <v/>
      </c>
      <c r="H50" s="57">
        <f t="shared" si="21"/>
        <v>50</v>
      </c>
      <c r="I50" s="57" t="e">
        <f t="shared" ca="1" si="22"/>
        <v>#N/A</v>
      </c>
      <c r="J50" s="57" t="e">
        <f t="shared" ca="1" si="23"/>
        <v>#N/A</v>
      </c>
      <c r="K50" s="57" t="e">
        <f t="shared" ca="1" si="24"/>
        <v>#N/A</v>
      </c>
      <c r="L50" s="57" t="e">
        <f t="shared" ca="1" si="14"/>
        <v>#N/A</v>
      </c>
      <c r="M50" s="57" t="e">
        <f t="shared" ca="1" si="3"/>
        <v>#N/A</v>
      </c>
      <c r="N50" s="57" t="e">
        <f t="shared" ca="1" si="4"/>
        <v>#N/A</v>
      </c>
      <c r="O50" s="57" t="e">
        <f t="shared" ca="1" si="5"/>
        <v>#N/A</v>
      </c>
      <c r="P50" s="57" t="e">
        <f t="shared" ca="1" si="6"/>
        <v>#N/A</v>
      </c>
      <c r="Q50" s="57" t="e">
        <f t="shared" ca="1" si="7"/>
        <v>#N/A</v>
      </c>
      <c r="R50" s="57" t="e">
        <f t="shared" ca="1" si="8"/>
        <v>#N/A</v>
      </c>
      <c r="S50" s="55" t="str">
        <f t="shared" ca="1" si="25"/>
        <v/>
      </c>
      <c r="T50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0" s="57">
        <f t="shared" si="26"/>
        <v>50</v>
      </c>
      <c r="V50" s="57" t="e">
        <f t="shared" ca="1" si="27"/>
        <v>#N/A</v>
      </c>
      <c r="W50" s="57" t="e">
        <f t="shared" ca="1" si="28"/>
        <v>#N/A</v>
      </c>
      <c r="X50" s="57" t="e">
        <f t="shared" ca="1" si="15"/>
        <v>#N/A</v>
      </c>
      <c r="Y50" s="57" t="e">
        <f t="shared" ca="1" si="9"/>
        <v>#N/A</v>
      </c>
      <c r="Z50" s="57" t="e">
        <f t="shared" ca="1" si="10"/>
        <v>#N/A</v>
      </c>
      <c r="AA50" s="57" t="e">
        <f t="shared" ca="1" si="11"/>
        <v>#N/A</v>
      </c>
      <c r="AB50" s="57" t="e">
        <f t="shared" ca="1" si="16"/>
        <v>#N/A</v>
      </c>
      <c r="AC50" s="57" t="e">
        <f t="shared" ca="1" si="12"/>
        <v>#N/A</v>
      </c>
      <c r="AD50" s="57" t="e">
        <f t="shared" ca="1" si="13"/>
        <v>#N/A</v>
      </c>
      <c r="AE50" s="57" t="str">
        <f t="shared" ca="1" si="29"/>
        <v/>
      </c>
      <c r="AF50" s="57" t="str">
        <f t="shared" ca="1" si="30"/>
        <v/>
      </c>
      <c r="AG50" s="57" t="str">
        <f t="shared" si="31"/>
        <v>'ALL JOBS'!D56</v>
      </c>
      <c r="AH50" s="57" t="str">
        <f t="shared" si="32"/>
        <v>'ALL JOBS'!F56</v>
      </c>
      <c r="AJ50" s="57" t="e">
        <f ca="1">(OR(INDIRECT(L50)=MAX('ALL JOBS'!A:A),AJ49))</f>
        <v>#N/A</v>
      </c>
    </row>
    <row r="51" spans="1:36" ht="30" customHeight="1">
      <c r="A51" s="57" t="e">
        <f t="shared" ca="1" si="33"/>
        <v>#N/A</v>
      </c>
      <c r="B51" s="54" t="e">
        <f t="shared" ca="1" si="34"/>
        <v>#N/A</v>
      </c>
      <c r="C51" s="55" t="e">
        <f t="shared" ca="1" si="35"/>
        <v>#N/A</v>
      </c>
      <c r="D51" s="55" t="e">
        <f t="shared" ca="1" si="36"/>
        <v>#N/A</v>
      </c>
      <c r="E51" s="55" t="e">
        <f t="shared" ca="1" si="37"/>
        <v>#N/A</v>
      </c>
      <c r="F51" s="56" t="e">
        <f t="shared" ca="1" si="38"/>
        <v>#N/A</v>
      </c>
      <c r="G51" s="57" t="str">
        <f ca="1">IF($C$1="ALL",IF(INDIRECT(AH51)="","",IF(INDIRECT(AG51)&gt;MAX(Budget!$B$3,Budget!$E$3),"","Y")),IF(ISERR(FIND($C$1,INDIRECT(AH51))),"",IF(INDIRECT(AG51)&gt;MAX(Budget!$B$3,Budget!$E$3),"","Y")))</f>
        <v/>
      </c>
      <c r="H51" s="57">
        <f t="shared" si="21"/>
        <v>51</v>
      </c>
      <c r="I51" s="57" t="e">
        <f t="shared" ca="1" si="22"/>
        <v>#N/A</v>
      </c>
      <c r="J51" s="57" t="e">
        <f t="shared" ca="1" si="23"/>
        <v>#N/A</v>
      </c>
      <c r="K51" s="57" t="e">
        <f t="shared" ca="1" si="24"/>
        <v>#N/A</v>
      </c>
      <c r="L51" s="57" t="e">
        <f t="shared" ca="1" si="14"/>
        <v>#N/A</v>
      </c>
      <c r="M51" s="57" t="e">
        <f t="shared" ca="1" si="3"/>
        <v>#N/A</v>
      </c>
      <c r="N51" s="57" t="e">
        <f t="shared" ca="1" si="4"/>
        <v>#N/A</v>
      </c>
      <c r="O51" s="57" t="e">
        <f t="shared" ca="1" si="5"/>
        <v>#N/A</v>
      </c>
      <c r="P51" s="57" t="e">
        <f t="shared" ca="1" si="6"/>
        <v>#N/A</v>
      </c>
      <c r="Q51" s="57" t="e">
        <f t="shared" ca="1" si="7"/>
        <v>#N/A</v>
      </c>
      <c r="R51" s="57" t="e">
        <f t="shared" ca="1" si="8"/>
        <v>#N/A</v>
      </c>
      <c r="S51" s="55" t="str">
        <f t="shared" ca="1" si="25"/>
        <v/>
      </c>
      <c r="T51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1" s="57">
        <f t="shared" si="26"/>
        <v>51</v>
      </c>
      <c r="V51" s="57" t="e">
        <f t="shared" ca="1" si="27"/>
        <v>#N/A</v>
      </c>
      <c r="W51" s="57" t="e">
        <f t="shared" ca="1" si="28"/>
        <v>#N/A</v>
      </c>
      <c r="X51" s="57" t="e">
        <f t="shared" ca="1" si="15"/>
        <v>#N/A</v>
      </c>
      <c r="Y51" s="57" t="e">
        <f t="shared" ca="1" si="9"/>
        <v>#N/A</v>
      </c>
      <c r="Z51" s="57" t="e">
        <f t="shared" ca="1" si="10"/>
        <v>#N/A</v>
      </c>
      <c r="AA51" s="57" t="e">
        <f t="shared" ca="1" si="11"/>
        <v>#N/A</v>
      </c>
      <c r="AB51" s="57" t="e">
        <f t="shared" ca="1" si="16"/>
        <v>#N/A</v>
      </c>
      <c r="AC51" s="57" t="e">
        <f t="shared" ca="1" si="12"/>
        <v>#N/A</v>
      </c>
      <c r="AD51" s="57" t="e">
        <f t="shared" ca="1" si="13"/>
        <v>#N/A</v>
      </c>
      <c r="AE51" s="57" t="str">
        <f t="shared" ca="1" si="29"/>
        <v/>
      </c>
      <c r="AF51" s="57" t="str">
        <f t="shared" ca="1" si="30"/>
        <v/>
      </c>
      <c r="AG51" s="57" t="str">
        <f t="shared" si="31"/>
        <v>'ALL JOBS'!D57</v>
      </c>
      <c r="AH51" s="57" t="str">
        <f t="shared" si="32"/>
        <v>'ALL JOBS'!F57</v>
      </c>
      <c r="AJ51" s="57" t="e">
        <f ca="1">(OR(INDIRECT(L51)=MAX('ALL JOBS'!A:A),AJ50))</f>
        <v>#N/A</v>
      </c>
    </row>
    <row r="52" spans="1:36" ht="30" customHeight="1">
      <c r="A52" s="57" t="e">
        <f t="shared" ca="1" si="33"/>
        <v>#N/A</v>
      </c>
      <c r="B52" s="54" t="e">
        <f t="shared" ca="1" si="34"/>
        <v>#N/A</v>
      </c>
      <c r="C52" s="55" t="e">
        <f t="shared" ca="1" si="35"/>
        <v>#N/A</v>
      </c>
      <c r="D52" s="55" t="e">
        <f t="shared" ca="1" si="36"/>
        <v>#N/A</v>
      </c>
      <c r="E52" s="55" t="e">
        <f t="shared" ca="1" si="37"/>
        <v>#N/A</v>
      </c>
      <c r="F52" s="56" t="e">
        <f t="shared" ca="1" si="38"/>
        <v>#N/A</v>
      </c>
      <c r="G52" s="57" t="str">
        <f ca="1">IF($C$1="ALL",IF(INDIRECT(AH52)="","",IF(INDIRECT(AG52)&gt;MAX(Budget!$B$3,Budget!$E$3),"","Y")),IF(ISERR(FIND($C$1,INDIRECT(AH52))),"",IF(INDIRECT(AG52)&gt;MAX(Budget!$B$3,Budget!$E$3),"","Y")))</f>
        <v/>
      </c>
      <c r="H52" s="57">
        <f t="shared" si="21"/>
        <v>52</v>
      </c>
      <c r="I52" s="57" t="e">
        <f t="shared" ca="1" si="22"/>
        <v>#N/A</v>
      </c>
      <c r="J52" s="57" t="e">
        <f t="shared" ca="1" si="23"/>
        <v>#N/A</v>
      </c>
      <c r="K52" s="57" t="e">
        <f t="shared" ca="1" si="24"/>
        <v>#N/A</v>
      </c>
      <c r="L52" s="57" t="e">
        <f t="shared" ca="1" si="14"/>
        <v>#N/A</v>
      </c>
      <c r="M52" s="57" t="e">
        <f t="shared" ca="1" si="3"/>
        <v>#N/A</v>
      </c>
      <c r="N52" s="57" t="e">
        <f t="shared" ca="1" si="4"/>
        <v>#N/A</v>
      </c>
      <c r="O52" s="57" t="e">
        <f t="shared" ca="1" si="5"/>
        <v>#N/A</v>
      </c>
      <c r="P52" s="57" t="e">
        <f t="shared" ca="1" si="6"/>
        <v>#N/A</v>
      </c>
      <c r="Q52" s="57" t="e">
        <f t="shared" ca="1" si="7"/>
        <v>#N/A</v>
      </c>
      <c r="R52" s="57" t="e">
        <f t="shared" ca="1" si="8"/>
        <v>#N/A</v>
      </c>
      <c r="S52" s="55" t="str">
        <f t="shared" ca="1" si="25"/>
        <v/>
      </c>
      <c r="T52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2" s="57">
        <f t="shared" si="26"/>
        <v>52</v>
      </c>
      <c r="V52" s="57" t="e">
        <f t="shared" ca="1" si="27"/>
        <v>#N/A</v>
      </c>
      <c r="W52" s="57" t="e">
        <f t="shared" ca="1" si="28"/>
        <v>#N/A</v>
      </c>
      <c r="X52" s="57" t="e">
        <f t="shared" ca="1" si="15"/>
        <v>#N/A</v>
      </c>
      <c r="Y52" s="57" t="e">
        <f t="shared" ca="1" si="9"/>
        <v>#N/A</v>
      </c>
      <c r="Z52" s="57" t="e">
        <f t="shared" ca="1" si="10"/>
        <v>#N/A</v>
      </c>
      <c r="AA52" s="57" t="e">
        <f t="shared" ca="1" si="11"/>
        <v>#N/A</v>
      </c>
      <c r="AB52" s="57" t="e">
        <f t="shared" ca="1" si="16"/>
        <v>#N/A</v>
      </c>
      <c r="AC52" s="57" t="e">
        <f t="shared" ca="1" si="12"/>
        <v>#N/A</v>
      </c>
      <c r="AD52" s="57" t="e">
        <f t="shared" ca="1" si="13"/>
        <v>#N/A</v>
      </c>
      <c r="AE52" s="57" t="str">
        <f t="shared" ca="1" si="29"/>
        <v/>
      </c>
      <c r="AF52" s="57" t="str">
        <f t="shared" ca="1" si="30"/>
        <v/>
      </c>
      <c r="AG52" s="57" t="str">
        <f t="shared" si="31"/>
        <v>'ALL JOBS'!D58</v>
      </c>
      <c r="AH52" s="57" t="str">
        <f t="shared" si="32"/>
        <v>'ALL JOBS'!F58</v>
      </c>
      <c r="AJ52" s="57" t="e">
        <f ca="1">(OR(INDIRECT(L52)=MAX('ALL JOBS'!A:A),AJ51))</f>
        <v>#N/A</v>
      </c>
    </row>
    <row r="53" spans="1:36" ht="30" customHeight="1">
      <c r="A53" s="57" t="e">
        <f t="shared" ca="1" si="33"/>
        <v>#N/A</v>
      </c>
      <c r="B53" s="54" t="e">
        <f t="shared" ca="1" si="34"/>
        <v>#N/A</v>
      </c>
      <c r="C53" s="55" t="e">
        <f t="shared" ca="1" si="35"/>
        <v>#N/A</v>
      </c>
      <c r="D53" s="55" t="e">
        <f t="shared" ca="1" si="36"/>
        <v>#N/A</v>
      </c>
      <c r="E53" s="55" t="e">
        <f t="shared" ca="1" si="37"/>
        <v>#N/A</v>
      </c>
      <c r="F53" s="56" t="e">
        <f t="shared" ca="1" si="38"/>
        <v>#N/A</v>
      </c>
      <c r="G53" s="57" t="str">
        <f ca="1">IF($C$1="ALL",IF(INDIRECT(AH53)="","",IF(INDIRECT(AG53)&gt;MAX(Budget!$B$3,Budget!$E$3),"","Y")),IF(ISERR(FIND($C$1,INDIRECT(AH53))),"",IF(INDIRECT(AG53)&gt;MAX(Budget!$B$3,Budget!$E$3),"","Y")))</f>
        <v/>
      </c>
      <c r="H53" s="57">
        <f t="shared" si="21"/>
        <v>53</v>
      </c>
      <c r="I53" s="57" t="e">
        <f t="shared" ca="1" si="22"/>
        <v>#N/A</v>
      </c>
      <c r="J53" s="57" t="e">
        <f t="shared" ca="1" si="23"/>
        <v>#N/A</v>
      </c>
      <c r="K53" s="57" t="e">
        <f t="shared" ca="1" si="24"/>
        <v>#N/A</v>
      </c>
      <c r="L53" s="57" t="e">
        <f t="shared" ca="1" si="14"/>
        <v>#N/A</v>
      </c>
      <c r="M53" s="57" t="e">
        <f t="shared" ca="1" si="3"/>
        <v>#N/A</v>
      </c>
      <c r="N53" s="57" t="e">
        <f t="shared" ca="1" si="4"/>
        <v>#N/A</v>
      </c>
      <c r="O53" s="57" t="e">
        <f t="shared" ca="1" si="5"/>
        <v>#N/A</v>
      </c>
      <c r="P53" s="57" t="e">
        <f t="shared" ca="1" si="6"/>
        <v>#N/A</v>
      </c>
      <c r="Q53" s="57" t="e">
        <f t="shared" ca="1" si="7"/>
        <v>#N/A</v>
      </c>
      <c r="R53" s="57" t="e">
        <f t="shared" ca="1" si="8"/>
        <v>#N/A</v>
      </c>
      <c r="S53" s="55" t="str">
        <f t="shared" ca="1" si="25"/>
        <v/>
      </c>
      <c r="T53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3" s="57">
        <f t="shared" si="26"/>
        <v>53</v>
      </c>
      <c r="V53" s="57" t="e">
        <f t="shared" ca="1" si="27"/>
        <v>#N/A</v>
      </c>
      <c r="W53" s="57" t="e">
        <f t="shared" ca="1" si="28"/>
        <v>#N/A</v>
      </c>
      <c r="X53" s="57" t="e">
        <f t="shared" ca="1" si="15"/>
        <v>#N/A</v>
      </c>
      <c r="Y53" s="57" t="e">
        <f t="shared" ca="1" si="9"/>
        <v>#N/A</v>
      </c>
      <c r="Z53" s="57" t="e">
        <f t="shared" ca="1" si="10"/>
        <v>#N/A</v>
      </c>
      <c r="AA53" s="57" t="e">
        <f t="shared" ca="1" si="11"/>
        <v>#N/A</v>
      </c>
      <c r="AB53" s="57" t="e">
        <f t="shared" ca="1" si="16"/>
        <v>#N/A</v>
      </c>
      <c r="AC53" s="57" t="e">
        <f t="shared" ca="1" si="12"/>
        <v>#N/A</v>
      </c>
      <c r="AD53" s="57" t="e">
        <f t="shared" ca="1" si="13"/>
        <v>#N/A</v>
      </c>
      <c r="AE53" s="57" t="str">
        <f t="shared" ca="1" si="29"/>
        <v/>
      </c>
      <c r="AF53" s="57" t="str">
        <f t="shared" ca="1" si="30"/>
        <v/>
      </c>
      <c r="AG53" s="57" t="str">
        <f t="shared" si="31"/>
        <v>'ALL JOBS'!D59</v>
      </c>
      <c r="AH53" s="57" t="str">
        <f t="shared" si="32"/>
        <v>'ALL JOBS'!F59</v>
      </c>
      <c r="AJ53" s="57" t="e">
        <f ca="1">(OR(INDIRECT(L53)=MAX('ALL JOBS'!A:A),AJ52))</f>
        <v>#N/A</v>
      </c>
    </row>
    <row r="54" spans="1:36" ht="30" customHeight="1">
      <c r="A54" s="57" t="e">
        <f t="shared" ca="1" si="33"/>
        <v>#N/A</v>
      </c>
      <c r="B54" s="54" t="e">
        <f t="shared" ca="1" si="34"/>
        <v>#N/A</v>
      </c>
      <c r="C54" s="55" t="e">
        <f t="shared" ca="1" si="35"/>
        <v>#N/A</v>
      </c>
      <c r="D54" s="55" t="e">
        <f t="shared" ca="1" si="36"/>
        <v>#N/A</v>
      </c>
      <c r="E54" s="55" t="e">
        <f t="shared" ca="1" si="37"/>
        <v>#N/A</v>
      </c>
      <c r="F54" s="56" t="e">
        <f t="shared" ca="1" si="38"/>
        <v>#N/A</v>
      </c>
      <c r="G54" s="57" t="str">
        <f ca="1">IF($C$1="ALL",IF(INDIRECT(AH54)="","",IF(INDIRECT(AG54)&gt;MAX(Budget!$B$3,Budget!$E$3),"","Y")),IF(ISERR(FIND($C$1,INDIRECT(AH54))),"",IF(INDIRECT(AG54)&gt;MAX(Budget!$B$3,Budget!$E$3),"","Y")))</f>
        <v/>
      </c>
      <c r="H54" s="57">
        <f t="shared" si="21"/>
        <v>54</v>
      </c>
      <c r="I54" s="57" t="e">
        <f t="shared" ca="1" si="22"/>
        <v>#N/A</v>
      </c>
      <c r="J54" s="57" t="e">
        <f t="shared" ca="1" si="23"/>
        <v>#N/A</v>
      </c>
      <c r="K54" s="57" t="e">
        <f t="shared" ca="1" si="24"/>
        <v>#N/A</v>
      </c>
      <c r="L54" s="57" t="e">
        <f t="shared" ca="1" si="14"/>
        <v>#N/A</v>
      </c>
      <c r="M54" s="57" t="e">
        <f t="shared" ca="1" si="3"/>
        <v>#N/A</v>
      </c>
      <c r="N54" s="57" t="e">
        <f t="shared" ca="1" si="4"/>
        <v>#N/A</v>
      </c>
      <c r="O54" s="57" t="e">
        <f t="shared" ca="1" si="5"/>
        <v>#N/A</v>
      </c>
      <c r="P54" s="57" t="e">
        <f t="shared" ca="1" si="6"/>
        <v>#N/A</v>
      </c>
      <c r="Q54" s="57" t="e">
        <f t="shared" ca="1" si="7"/>
        <v>#N/A</v>
      </c>
      <c r="R54" s="57" t="e">
        <f t="shared" ca="1" si="8"/>
        <v>#N/A</v>
      </c>
      <c r="S54" s="55" t="str">
        <f t="shared" ca="1" si="25"/>
        <v/>
      </c>
      <c r="T54" s="58" t="str">
        <f>IF($C$1="ALL",IF('ALL JOBS'!F44="","",IF('ALL JOBS'!D44&lt;=Budget!$B$3,"","Y")),IF(ISERR(FIND($C$1,'ALL JOBS'!F44)),IF($E$1="","",IF(ISERR(FIND($E$1,'ALL JOBS'!F44)),"",IF('ALL JOBS'!D44&lt;=Budget!$B$3,"","Y"))),IF('ALL JOBS'!D44&lt;=Budget!$B$3,"","Y")))</f>
        <v/>
      </c>
      <c r="U54" s="57">
        <f t="shared" si="26"/>
        <v>54</v>
      </c>
      <c r="V54" s="57" t="e">
        <f t="shared" ca="1" si="27"/>
        <v>#N/A</v>
      </c>
      <c r="W54" s="57" t="e">
        <f t="shared" ca="1" si="28"/>
        <v>#N/A</v>
      </c>
      <c r="X54" s="57" t="e">
        <f t="shared" ca="1" si="15"/>
        <v>#N/A</v>
      </c>
      <c r="Y54" s="57" t="e">
        <f t="shared" ca="1" si="9"/>
        <v>#N/A</v>
      </c>
      <c r="Z54" s="57" t="e">
        <f t="shared" ca="1" si="10"/>
        <v>#N/A</v>
      </c>
      <c r="AA54" s="57" t="e">
        <f t="shared" ca="1" si="11"/>
        <v>#N/A</v>
      </c>
      <c r="AB54" s="57" t="e">
        <f t="shared" ca="1" si="16"/>
        <v>#N/A</v>
      </c>
      <c r="AC54" s="57" t="e">
        <f t="shared" ca="1" si="12"/>
        <v>#N/A</v>
      </c>
      <c r="AD54" s="57" t="e">
        <f t="shared" ca="1" si="13"/>
        <v>#N/A</v>
      </c>
      <c r="AE54" s="57" t="str">
        <f t="shared" ca="1" si="29"/>
        <v/>
      </c>
      <c r="AF54" s="57" t="str">
        <f t="shared" ca="1" si="30"/>
        <v/>
      </c>
      <c r="AG54" s="57" t="str">
        <f t="shared" si="31"/>
        <v>'ALL JOBS'!D60</v>
      </c>
      <c r="AH54" s="57" t="str">
        <f t="shared" si="32"/>
        <v>'ALL JOBS'!F60</v>
      </c>
      <c r="AJ54" s="57" t="e">
        <f ca="1">(OR(INDIRECT(L54)=MAX('ALL JOBS'!A:A),AJ53))</f>
        <v>#N/A</v>
      </c>
    </row>
    <row r="55" spans="1:36" ht="30" customHeight="1">
      <c r="A55" s="57" t="e">
        <f t="shared" ca="1" si="33"/>
        <v>#N/A</v>
      </c>
      <c r="B55" s="54" t="e">
        <f t="shared" ca="1" si="34"/>
        <v>#N/A</v>
      </c>
      <c r="C55" s="55" t="e">
        <f t="shared" ca="1" si="35"/>
        <v>#N/A</v>
      </c>
      <c r="D55" s="55" t="e">
        <f t="shared" ca="1" si="36"/>
        <v>#N/A</v>
      </c>
      <c r="E55" s="55" t="e">
        <f t="shared" ca="1" si="37"/>
        <v>#N/A</v>
      </c>
      <c r="F55" s="56" t="e">
        <f t="shared" ca="1" si="38"/>
        <v>#N/A</v>
      </c>
      <c r="G55" s="57" t="str">
        <f ca="1">IF($C$1="ALL",IF(INDIRECT(AH55)="","",IF(INDIRECT(AG55)&gt;MAX(Budget!$B$3,Budget!$E$3),"","Y")),IF(ISERR(FIND($C$1,INDIRECT(AH55))),"",IF(INDIRECT(AG55)&gt;MAX(Budget!$B$3,Budget!$E$3),"","Y")))</f>
        <v/>
      </c>
      <c r="H55" s="57">
        <f t="shared" si="21"/>
        <v>55</v>
      </c>
      <c r="I55" s="57" t="e">
        <f t="shared" ca="1" si="22"/>
        <v>#N/A</v>
      </c>
      <c r="J55" s="57" t="e">
        <f t="shared" ca="1" si="23"/>
        <v>#N/A</v>
      </c>
      <c r="K55" s="57" t="e">
        <f t="shared" ca="1" si="24"/>
        <v>#N/A</v>
      </c>
      <c r="L55" s="57" t="e">
        <f t="shared" ca="1" si="14"/>
        <v>#N/A</v>
      </c>
      <c r="M55" s="57" t="e">
        <f t="shared" ca="1" si="3"/>
        <v>#N/A</v>
      </c>
      <c r="N55" s="57" t="e">
        <f t="shared" ca="1" si="4"/>
        <v>#N/A</v>
      </c>
      <c r="O55" s="57" t="e">
        <f t="shared" ca="1" si="5"/>
        <v>#N/A</v>
      </c>
      <c r="P55" s="57" t="e">
        <f t="shared" ca="1" si="6"/>
        <v>#N/A</v>
      </c>
      <c r="Q55" s="57" t="e">
        <f t="shared" ca="1" si="7"/>
        <v>#N/A</v>
      </c>
      <c r="R55" s="57" t="e">
        <f t="shared" ca="1" si="8"/>
        <v>#N/A</v>
      </c>
      <c r="S55" s="55" t="str">
        <f t="shared" ca="1" si="25"/>
        <v/>
      </c>
      <c r="T55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5" s="57">
        <f t="shared" si="26"/>
        <v>55</v>
      </c>
      <c r="V55" s="57" t="e">
        <f t="shared" ca="1" si="27"/>
        <v>#N/A</v>
      </c>
      <c r="W55" s="57" t="e">
        <f t="shared" ca="1" si="28"/>
        <v>#N/A</v>
      </c>
      <c r="X55" s="57" t="e">
        <f t="shared" ca="1" si="15"/>
        <v>#N/A</v>
      </c>
      <c r="Y55" s="57" t="e">
        <f t="shared" ca="1" si="9"/>
        <v>#N/A</v>
      </c>
      <c r="Z55" s="57" t="e">
        <f t="shared" ca="1" si="10"/>
        <v>#N/A</v>
      </c>
      <c r="AA55" s="57" t="e">
        <f t="shared" ca="1" si="11"/>
        <v>#N/A</v>
      </c>
      <c r="AB55" s="57" t="e">
        <f t="shared" ca="1" si="16"/>
        <v>#N/A</v>
      </c>
      <c r="AC55" s="57" t="e">
        <f t="shared" ca="1" si="12"/>
        <v>#N/A</v>
      </c>
      <c r="AD55" s="57" t="e">
        <f t="shared" ca="1" si="13"/>
        <v>#N/A</v>
      </c>
      <c r="AE55" s="57" t="str">
        <f t="shared" ca="1" si="29"/>
        <v/>
      </c>
      <c r="AF55" s="57" t="str">
        <f t="shared" ca="1" si="30"/>
        <v/>
      </c>
      <c r="AG55" s="57" t="str">
        <f t="shared" si="31"/>
        <v>'ALL JOBS'!D61</v>
      </c>
      <c r="AH55" s="57" t="str">
        <f t="shared" si="32"/>
        <v>'ALL JOBS'!F61</v>
      </c>
      <c r="AJ55" s="57" t="e">
        <f ca="1">(OR(INDIRECT(L55)=MAX('ALL JOBS'!A:A),AJ54))</f>
        <v>#N/A</v>
      </c>
    </row>
    <row r="56" spans="1:36" ht="30" customHeight="1">
      <c r="A56" s="57" t="e">
        <f t="shared" ca="1" si="33"/>
        <v>#N/A</v>
      </c>
      <c r="B56" s="54" t="e">
        <f t="shared" ca="1" si="34"/>
        <v>#N/A</v>
      </c>
      <c r="C56" s="55" t="e">
        <f t="shared" ca="1" si="35"/>
        <v>#N/A</v>
      </c>
      <c r="D56" s="55" t="e">
        <f t="shared" ca="1" si="36"/>
        <v>#N/A</v>
      </c>
      <c r="E56" s="55" t="e">
        <f t="shared" ca="1" si="37"/>
        <v>#N/A</v>
      </c>
      <c r="F56" s="56" t="e">
        <f t="shared" ca="1" si="38"/>
        <v>#N/A</v>
      </c>
      <c r="G56" s="57" t="str">
        <f ca="1">IF($C$1="ALL",IF(INDIRECT(AH56)="","",IF(INDIRECT(AG56)&gt;MAX(Budget!$B$3,Budget!$E$3),"","Y")),IF(ISERR(FIND($C$1,INDIRECT(AH56))),"",IF(INDIRECT(AG56)&gt;MAX(Budget!$B$3,Budget!$E$3),"","Y")))</f>
        <v/>
      </c>
      <c r="H56" s="57">
        <f t="shared" si="21"/>
        <v>56</v>
      </c>
      <c r="I56" s="57" t="e">
        <f t="shared" ca="1" si="22"/>
        <v>#N/A</v>
      </c>
      <c r="J56" s="57" t="e">
        <f t="shared" ca="1" si="23"/>
        <v>#N/A</v>
      </c>
      <c r="K56" s="57" t="e">
        <f t="shared" ca="1" si="24"/>
        <v>#N/A</v>
      </c>
      <c r="L56" s="57" t="e">
        <f t="shared" ca="1" si="14"/>
        <v>#N/A</v>
      </c>
      <c r="M56" s="57" t="e">
        <f t="shared" ca="1" si="3"/>
        <v>#N/A</v>
      </c>
      <c r="N56" s="57" t="e">
        <f t="shared" ca="1" si="4"/>
        <v>#N/A</v>
      </c>
      <c r="O56" s="57" t="e">
        <f t="shared" ca="1" si="5"/>
        <v>#N/A</v>
      </c>
      <c r="P56" s="57" t="e">
        <f t="shared" ca="1" si="6"/>
        <v>#N/A</v>
      </c>
      <c r="Q56" s="57" t="e">
        <f t="shared" ca="1" si="7"/>
        <v>#N/A</v>
      </c>
      <c r="R56" s="57" t="e">
        <f t="shared" ca="1" si="8"/>
        <v>#N/A</v>
      </c>
      <c r="S56" s="55" t="str">
        <f t="shared" ca="1" si="25"/>
        <v/>
      </c>
      <c r="T56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6" s="57">
        <f t="shared" si="26"/>
        <v>56</v>
      </c>
      <c r="V56" s="57" t="e">
        <f t="shared" ca="1" si="27"/>
        <v>#N/A</v>
      </c>
      <c r="W56" s="57" t="e">
        <f t="shared" ca="1" si="28"/>
        <v>#N/A</v>
      </c>
      <c r="X56" s="57" t="e">
        <f t="shared" ca="1" si="15"/>
        <v>#N/A</v>
      </c>
      <c r="Y56" s="57" t="e">
        <f t="shared" ca="1" si="9"/>
        <v>#N/A</v>
      </c>
      <c r="Z56" s="57" t="e">
        <f t="shared" ca="1" si="10"/>
        <v>#N/A</v>
      </c>
      <c r="AA56" s="57" t="e">
        <f t="shared" ca="1" si="11"/>
        <v>#N/A</v>
      </c>
      <c r="AB56" s="57" t="e">
        <f t="shared" ca="1" si="16"/>
        <v>#N/A</v>
      </c>
      <c r="AC56" s="57" t="e">
        <f t="shared" ca="1" si="12"/>
        <v>#N/A</v>
      </c>
      <c r="AD56" s="57" t="e">
        <f t="shared" ca="1" si="13"/>
        <v>#N/A</v>
      </c>
      <c r="AE56" s="57" t="str">
        <f t="shared" ca="1" si="29"/>
        <v/>
      </c>
      <c r="AF56" s="57" t="str">
        <f t="shared" ca="1" si="30"/>
        <v/>
      </c>
      <c r="AG56" s="57" t="str">
        <f t="shared" si="31"/>
        <v>'ALL JOBS'!D62</v>
      </c>
      <c r="AH56" s="57" t="str">
        <f t="shared" si="32"/>
        <v>'ALL JOBS'!F62</v>
      </c>
      <c r="AJ56" s="57" t="e">
        <f ca="1">(OR(INDIRECT(L56)=MAX('ALL JOBS'!A:A),AJ55))</f>
        <v>#N/A</v>
      </c>
    </row>
    <row r="57" spans="1:36" ht="30" customHeight="1">
      <c r="A57" s="57" t="e">
        <f t="shared" ca="1" si="33"/>
        <v>#N/A</v>
      </c>
      <c r="B57" s="54" t="e">
        <f t="shared" ca="1" si="34"/>
        <v>#N/A</v>
      </c>
      <c r="C57" s="55" t="e">
        <f t="shared" ca="1" si="35"/>
        <v>#N/A</v>
      </c>
      <c r="D57" s="55" t="e">
        <f t="shared" ca="1" si="36"/>
        <v>#N/A</v>
      </c>
      <c r="E57" s="55" t="e">
        <f t="shared" ca="1" si="37"/>
        <v>#N/A</v>
      </c>
      <c r="F57" s="56" t="e">
        <f t="shared" ca="1" si="38"/>
        <v>#N/A</v>
      </c>
      <c r="G57" s="57" t="str">
        <f ca="1">IF($C$1="ALL",IF(INDIRECT(AH57)="","",IF(INDIRECT(AG57)&gt;MAX(Budget!$B$3,Budget!$E$3),"","Y")),IF(ISERR(FIND($C$1,INDIRECT(AH57))),"",IF(INDIRECT(AG57)&gt;MAX(Budget!$B$3,Budget!$E$3),"","Y")))</f>
        <v/>
      </c>
      <c r="H57" s="57">
        <f t="shared" si="21"/>
        <v>57</v>
      </c>
      <c r="I57" s="57" t="e">
        <f t="shared" ca="1" si="22"/>
        <v>#N/A</v>
      </c>
      <c r="J57" s="57" t="e">
        <f t="shared" ca="1" si="23"/>
        <v>#N/A</v>
      </c>
      <c r="K57" s="57" t="e">
        <f t="shared" ca="1" si="24"/>
        <v>#N/A</v>
      </c>
      <c r="L57" s="57" t="e">
        <f t="shared" ca="1" si="14"/>
        <v>#N/A</v>
      </c>
      <c r="M57" s="57" t="e">
        <f t="shared" ca="1" si="3"/>
        <v>#N/A</v>
      </c>
      <c r="N57" s="57" t="e">
        <f t="shared" ca="1" si="4"/>
        <v>#N/A</v>
      </c>
      <c r="O57" s="57" t="e">
        <f t="shared" ca="1" si="5"/>
        <v>#N/A</v>
      </c>
      <c r="P57" s="57" t="e">
        <f t="shared" ca="1" si="6"/>
        <v>#N/A</v>
      </c>
      <c r="Q57" s="57" t="e">
        <f t="shared" ca="1" si="7"/>
        <v>#N/A</v>
      </c>
      <c r="R57" s="57" t="e">
        <f t="shared" ca="1" si="8"/>
        <v>#N/A</v>
      </c>
      <c r="S57" s="55" t="str">
        <f t="shared" ca="1" si="25"/>
        <v/>
      </c>
      <c r="T57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7" s="57">
        <f t="shared" si="26"/>
        <v>57</v>
      </c>
      <c r="V57" s="57" t="e">
        <f t="shared" ca="1" si="27"/>
        <v>#N/A</v>
      </c>
      <c r="W57" s="57" t="e">
        <f t="shared" ca="1" si="28"/>
        <v>#N/A</v>
      </c>
      <c r="X57" s="57" t="e">
        <f t="shared" ca="1" si="15"/>
        <v>#N/A</v>
      </c>
      <c r="Y57" s="57" t="e">
        <f t="shared" ca="1" si="9"/>
        <v>#N/A</v>
      </c>
      <c r="Z57" s="57" t="e">
        <f t="shared" ca="1" si="10"/>
        <v>#N/A</v>
      </c>
      <c r="AA57" s="57" t="e">
        <f t="shared" ca="1" si="11"/>
        <v>#N/A</v>
      </c>
      <c r="AB57" s="57" t="e">
        <f t="shared" ca="1" si="16"/>
        <v>#N/A</v>
      </c>
      <c r="AC57" s="57" t="e">
        <f t="shared" ca="1" si="12"/>
        <v>#N/A</v>
      </c>
      <c r="AD57" s="57" t="e">
        <f t="shared" ca="1" si="13"/>
        <v>#N/A</v>
      </c>
      <c r="AE57" s="57" t="str">
        <f t="shared" ca="1" si="29"/>
        <v/>
      </c>
      <c r="AF57" s="57" t="str">
        <f t="shared" ca="1" si="30"/>
        <v/>
      </c>
      <c r="AG57" s="57" t="str">
        <f t="shared" si="31"/>
        <v>'ALL JOBS'!D63</v>
      </c>
      <c r="AH57" s="57" t="str">
        <f t="shared" si="32"/>
        <v>'ALL JOBS'!F63</v>
      </c>
      <c r="AJ57" s="57" t="e">
        <f ca="1">(OR(INDIRECT(L57)=MAX('ALL JOBS'!A:A),AJ56))</f>
        <v>#N/A</v>
      </c>
    </row>
    <row r="58" spans="1:36" ht="30" customHeight="1">
      <c r="A58" s="57" t="e">
        <f t="shared" ca="1" si="33"/>
        <v>#N/A</v>
      </c>
      <c r="B58" s="54" t="e">
        <f t="shared" ca="1" si="34"/>
        <v>#N/A</v>
      </c>
      <c r="C58" s="55" t="e">
        <f t="shared" ca="1" si="35"/>
        <v>#N/A</v>
      </c>
      <c r="D58" s="55" t="e">
        <f t="shared" ca="1" si="36"/>
        <v>#N/A</v>
      </c>
      <c r="E58" s="55" t="e">
        <f t="shared" ca="1" si="37"/>
        <v>#N/A</v>
      </c>
      <c r="F58" s="56" t="e">
        <f t="shared" ca="1" si="38"/>
        <v>#N/A</v>
      </c>
      <c r="G58" s="57" t="str">
        <f ca="1">IF($C$1="ALL",IF(INDIRECT(AH58)="","",IF(INDIRECT(AG58)&gt;MAX(Budget!$B$3,Budget!$E$3),"","Y")),IF(ISERR(FIND($C$1,INDIRECT(AH58))),"",IF(INDIRECT(AG58)&gt;MAX(Budget!$B$3,Budget!$E$3),"","Y")))</f>
        <v/>
      </c>
      <c r="H58" s="57">
        <f t="shared" si="21"/>
        <v>58</v>
      </c>
      <c r="I58" s="57" t="e">
        <f t="shared" ca="1" si="22"/>
        <v>#N/A</v>
      </c>
      <c r="J58" s="57" t="e">
        <f t="shared" ca="1" si="23"/>
        <v>#N/A</v>
      </c>
      <c r="K58" s="57" t="e">
        <f t="shared" ca="1" si="24"/>
        <v>#N/A</v>
      </c>
      <c r="L58" s="57" t="e">
        <f t="shared" ca="1" si="14"/>
        <v>#N/A</v>
      </c>
      <c r="M58" s="57" t="e">
        <f t="shared" ca="1" si="3"/>
        <v>#N/A</v>
      </c>
      <c r="N58" s="57" t="e">
        <f t="shared" ca="1" si="4"/>
        <v>#N/A</v>
      </c>
      <c r="O58" s="57" t="e">
        <f t="shared" ca="1" si="5"/>
        <v>#N/A</v>
      </c>
      <c r="P58" s="57" t="e">
        <f t="shared" ca="1" si="6"/>
        <v>#N/A</v>
      </c>
      <c r="Q58" s="57" t="e">
        <f t="shared" ca="1" si="7"/>
        <v>#N/A</v>
      </c>
      <c r="R58" s="57" t="e">
        <f t="shared" ca="1" si="8"/>
        <v>#N/A</v>
      </c>
      <c r="S58" s="55" t="str">
        <f t="shared" ca="1" si="25"/>
        <v/>
      </c>
      <c r="T58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8" s="57">
        <f t="shared" si="26"/>
        <v>58</v>
      </c>
      <c r="V58" s="57" t="e">
        <f t="shared" ca="1" si="27"/>
        <v>#N/A</v>
      </c>
      <c r="W58" s="57" t="e">
        <f t="shared" ca="1" si="28"/>
        <v>#N/A</v>
      </c>
      <c r="X58" s="57" t="e">
        <f t="shared" ca="1" si="15"/>
        <v>#N/A</v>
      </c>
      <c r="Y58" s="57" t="e">
        <f t="shared" ca="1" si="9"/>
        <v>#N/A</v>
      </c>
      <c r="Z58" s="57" t="e">
        <f t="shared" ca="1" si="10"/>
        <v>#N/A</v>
      </c>
      <c r="AA58" s="57" t="e">
        <f t="shared" ca="1" si="11"/>
        <v>#N/A</v>
      </c>
      <c r="AB58" s="57" t="e">
        <f t="shared" ca="1" si="16"/>
        <v>#N/A</v>
      </c>
      <c r="AC58" s="57" t="e">
        <f t="shared" ca="1" si="12"/>
        <v>#N/A</v>
      </c>
      <c r="AD58" s="57" t="e">
        <f t="shared" ca="1" si="13"/>
        <v>#N/A</v>
      </c>
      <c r="AE58" s="57" t="str">
        <f t="shared" ca="1" si="29"/>
        <v/>
      </c>
      <c r="AF58" s="57" t="str">
        <f t="shared" ca="1" si="30"/>
        <v/>
      </c>
      <c r="AG58" s="57" t="str">
        <f t="shared" si="31"/>
        <v>'ALL JOBS'!D64</v>
      </c>
      <c r="AH58" s="57" t="str">
        <f t="shared" si="32"/>
        <v>'ALL JOBS'!F64</v>
      </c>
      <c r="AJ58" s="57" t="e">
        <f ca="1">(OR(INDIRECT(L58)=MAX('ALL JOBS'!A:A),AJ57))</f>
        <v>#N/A</v>
      </c>
    </row>
    <row r="59" spans="1:36" ht="30" customHeight="1">
      <c r="A59" s="57" t="e">
        <f t="shared" ca="1" si="33"/>
        <v>#N/A</v>
      </c>
      <c r="B59" s="54" t="e">
        <f t="shared" ca="1" si="34"/>
        <v>#N/A</v>
      </c>
      <c r="C59" s="55" t="e">
        <f t="shared" ca="1" si="35"/>
        <v>#N/A</v>
      </c>
      <c r="D59" s="55" t="e">
        <f t="shared" ca="1" si="36"/>
        <v>#N/A</v>
      </c>
      <c r="E59" s="55" t="e">
        <f t="shared" ca="1" si="37"/>
        <v>#N/A</v>
      </c>
      <c r="F59" s="56" t="e">
        <f t="shared" ca="1" si="38"/>
        <v>#N/A</v>
      </c>
      <c r="G59" s="57" t="str">
        <f ca="1">IF($C$1="ALL",IF(INDIRECT(AH59)="","",IF(INDIRECT(AG59)&gt;MAX(Budget!$B$3,Budget!$E$3),"","Y")),IF(ISERR(FIND($C$1,INDIRECT(AH59))),"",IF(INDIRECT(AG59)&gt;MAX(Budget!$B$3,Budget!$E$3),"","Y")))</f>
        <v/>
      </c>
      <c r="H59" s="57">
        <f t="shared" si="21"/>
        <v>59</v>
      </c>
      <c r="I59" s="57" t="e">
        <f t="shared" ca="1" si="22"/>
        <v>#N/A</v>
      </c>
      <c r="J59" s="57" t="e">
        <f t="shared" ca="1" si="23"/>
        <v>#N/A</v>
      </c>
      <c r="K59" s="57" t="e">
        <f t="shared" ca="1" si="24"/>
        <v>#N/A</v>
      </c>
      <c r="L59" s="57" t="e">
        <f t="shared" ca="1" si="14"/>
        <v>#N/A</v>
      </c>
      <c r="M59" s="57" t="e">
        <f t="shared" ca="1" si="3"/>
        <v>#N/A</v>
      </c>
      <c r="N59" s="57" t="e">
        <f t="shared" ca="1" si="4"/>
        <v>#N/A</v>
      </c>
      <c r="O59" s="57" t="e">
        <f t="shared" ca="1" si="5"/>
        <v>#N/A</v>
      </c>
      <c r="P59" s="57" t="e">
        <f t="shared" ca="1" si="6"/>
        <v>#N/A</v>
      </c>
      <c r="Q59" s="57" t="e">
        <f t="shared" ca="1" si="7"/>
        <v>#N/A</v>
      </c>
      <c r="R59" s="57" t="e">
        <f t="shared" ca="1" si="8"/>
        <v>#N/A</v>
      </c>
      <c r="S59" s="55" t="str">
        <f t="shared" ca="1" si="25"/>
        <v/>
      </c>
      <c r="T59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9" s="57">
        <f t="shared" si="26"/>
        <v>59</v>
      </c>
      <c r="V59" s="57" t="e">
        <f t="shared" ca="1" si="27"/>
        <v>#N/A</v>
      </c>
      <c r="W59" s="57" t="e">
        <f t="shared" ca="1" si="28"/>
        <v>#N/A</v>
      </c>
      <c r="X59" s="57" t="e">
        <f t="shared" ca="1" si="15"/>
        <v>#N/A</v>
      </c>
      <c r="Y59" s="57" t="e">
        <f t="shared" ca="1" si="9"/>
        <v>#N/A</v>
      </c>
      <c r="Z59" s="57" t="e">
        <f t="shared" ca="1" si="10"/>
        <v>#N/A</v>
      </c>
      <c r="AA59" s="57" t="e">
        <f t="shared" ca="1" si="11"/>
        <v>#N/A</v>
      </c>
      <c r="AB59" s="57" t="e">
        <f t="shared" ca="1" si="16"/>
        <v>#N/A</v>
      </c>
      <c r="AC59" s="57" t="e">
        <f t="shared" ca="1" si="12"/>
        <v>#N/A</v>
      </c>
      <c r="AD59" s="57" t="e">
        <f t="shared" ca="1" si="13"/>
        <v>#N/A</v>
      </c>
      <c r="AE59" s="57" t="str">
        <f t="shared" ca="1" si="29"/>
        <v/>
      </c>
      <c r="AF59" s="57" t="str">
        <f t="shared" ca="1" si="30"/>
        <v/>
      </c>
      <c r="AG59" s="57" t="str">
        <f t="shared" si="31"/>
        <v>'ALL JOBS'!D65</v>
      </c>
      <c r="AH59" s="57" t="str">
        <f t="shared" si="32"/>
        <v>'ALL JOBS'!F65</v>
      </c>
      <c r="AJ59" s="57" t="e">
        <f ca="1">(OR(INDIRECT(L59)=MAX('ALL JOBS'!A:A),AJ58))</f>
        <v>#N/A</v>
      </c>
    </row>
    <row r="60" spans="1:36" ht="30" customHeight="1">
      <c r="A60" s="57" t="e">
        <f t="shared" ca="1" si="33"/>
        <v>#N/A</v>
      </c>
      <c r="B60" s="54" t="e">
        <f t="shared" ca="1" si="34"/>
        <v>#N/A</v>
      </c>
      <c r="C60" s="55" t="e">
        <f t="shared" ca="1" si="35"/>
        <v>#N/A</v>
      </c>
      <c r="D60" s="55" t="e">
        <f t="shared" ca="1" si="36"/>
        <v>#N/A</v>
      </c>
      <c r="E60" s="55" t="e">
        <f t="shared" ca="1" si="37"/>
        <v>#N/A</v>
      </c>
      <c r="F60" s="56" t="e">
        <f t="shared" ca="1" si="38"/>
        <v>#N/A</v>
      </c>
      <c r="G60" s="57" t="str">
        <f ca="1">IF($C$1="ALL",IF(INDIRECT(AH60)="","",IF(INDIRECT(AG60)&gt;MAX(Budget!$B$3,Budget!$E$3),"","Y")),IF(ISERR(FIND($C$1,INDIRECT(AH60))),"",IF(INDIRECT(AG60)&gt;MAX(Budget!$B$3,Budget!$E$3),"","Y")))</f>
        <v>Y</v>
      </c>
      <c r="H60" s="57">
        <f t="shared" si="21"/>
        <v>60</v>
      </c>
      <c r="I60" s="57" t="e">
        <f t="shared" ca="1" si="22"/>
        <v>#N/A</v>
      </c>
      <c r="J60" s="57" t="e">
        <f t="shared" ca="1" si="23"/>
        <v>#N/A</v>
      </c>
      <c r="K60" s="57" t="e">
        <f t="shared" ca="1" si="24"/>
        <v>#N/A</v>
      </c>
      <c r="L60" s="57" t="e">
        <f t="shared" ca="1" si="14"/>
        <v>#N/A</v>
      </c>
      <c r="M60" s="57" t="e">
        <f t="shared" ca="1" si="3"/>
        <v>#N/A</v>
      </c>
      <c r="N60" s="57" t="e">
        <f t="shared" ca="1" si="4"/>
        <v>#N/A</v>
      </c>
      <c r="O60" s="57" t="e">
        <f t="shared" ca="1" si="5"/>
        <v>#N/A</v>
      </c>
      <c r="P60" s="57" t="e">
        <f t="shared" ca="1" si="6"/>
        <v>#N/A</v>
      </c>
      <c r="Q60" s="57" t="e">
        <f t="shared" ca="1" si="7"/>
        <v>#N/A</v>
      </c>
      <c r="R60" s="57" t="e">
        <f t="shared" ca="1" si="8"/>
        <v>#N/A</v>
      </c>
      <c r="S60" s="55" t="str">
        <f t="shared" ca="1" si="25"/>
        <v/>
      </c>
      <c r="T60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0" s="57">
        <f t="shared" si="26"/>
        <v>60</v>
      </c>
      <c r="V60" s="57" t="e">
        <f t="shared" ca="1" si="27"/>
        <v>#N/A</v>
      </c>
      <c r="W60" s="57" t="e">
        <f t="shared" ca="1" si="28"/>
        <v>#N/A</v>
      </c>
      <c r="X60" s="57" t="e">
        <f t="shared" ca="1" si="15"/>
        <v>#N/A</v>
      </c>
      <c r="Y60" s="57" t="e">
        <f t="shared" ca="1" si="9"/>
        <v>#N/A</v>
      </c>
      <c r="Z60" s="57" t="e">
        <f t="shared" ca="1" si="10"/>
        <v>#N/A</v>
      </c>
      <c r="AA60" s="57" t="e">
        <f t="shared" ca="1" si="11"/>
        <v>#N/A</v>
      </c>
      <c r="AB60" s="57" t="e">
        <f t="shared" ca="1" si="16"/>
        <v>#N/A</v>
      </c>
      <c r="AC60" s="57" t="e">
        <f t="shared" ca="1" si="12"/>
        <v>#N/A</v>
      </c>
      <c r="AD60" s="57" t="e">
        <f t="shared" ca="1" si="13"/>
        <v>#N/A</v>
      </c>
      <c r="AE60" s="57" t="str">
        <f t="shared" ca="1" si="29"/>
        <v/>
      </c>
      <c r="AF60" s="57" t="str">
        <f t="shared" ca="1" si="30"/>
        <v/>
      </c>
      <c r="AG60" s="57" t="str">
        <f t="shared" si="31"/>
        <v>'ALL JOBS'!D66</v>
      </c>
      <c r="AH60" s="57" t="str">
        <f t="shared" si="32"/>
        <v>'ALL JOBS'!F66</v>
      </c>
      <c r="AJ60" s="57" t="e">
        <f ca="1">(OR(INDIRECT(L60)=MAX('ALL JOBS'!A:A),AJ59))</f>
        <v>#N/A</v>
      </c>
    </row>
    <row r="61" spans="1:36" ht="30" customHeight="1">
      <c r="A61" s="57" t="e">
        <f t="shared" ca="1" si="33"/>
        <v>#N/A</v>
      </c>
      <c r="B61" s="54" t="e">
        <f t="shared" ca="1" si="34"/>
        <v>#N/A</v>
      </c>
      <c r="C61" s="55" t="e">
        <f t="shared" ca="1" si="35"/>
        <v>#N/A</v>
      </c>
      <c r="D61" s="55" t="e">
        <f t="shared" ca="1" si="36"/>
        <v>#N/A</v>
      </c>
      <c r="E61" s="55" t="e">
        <f t="shared" ca="1" si="37"/>
        <v>#N/A</v>
      </c>
      <c r="F61" s="56" t="e">
        <f t="shared" ca="1" si="38"/>
        <v>#N/A</v>
      </c>
      <c r="G61" s="57" t="str">
        <f ca="1">IF($C$1="ALL",IF(INDIRECT(AH61)="","",IF(INDIRECT(AG61)&gt;MAX(Budget!$B$3,Budget!$E$3),"","Y")),IF(ISERR(FIND($C$1,INDIRECT(AH61))),"",IF(INDIRECT(AG61)&gt;MAX(Budget!$B$3,Budget!$E$3),"","Y")))</f>
        <v/>
      </c>
      <c r="H61" s="57">
        <f t="shared" si="21"/>
        <v>61</v>
      </c>
      <c r="I61" s="57" t="e">
        <f t="shared" ca="1" si="22"/>
        <v>#N/A</v>
      </c>
      <c r="J61" s="57" t="e">
        <f t="shared" ca="1" si="23"/>
        <v>#N/A</v>
      </c>
      <c r="K61" s="57" t="e">
        <f t="shared" ca="1" si="24"/>
        <v>#N/A</v>
      </c>
      <c r="L61" s="57" t="e">
        <f t="shared" ca="1" si="14"/>
        <v>#N/A</v>
      </c>
      <c r="M61" s="57" t="e">
        <f t="shared" ca="1" si="3"/>
        <v>#N/A</v>
      </c>
      <c r="N61" s="57" t="e">
        <f t="shared" ca="1" si="4"/>
        <v>#N/A</v>
      </c>
      <c r="O61" s="57" t="e">
        <f t="shared" ca="1" si="5"/>
        <v>#N/A</v>
      </c>
      <c r="P61" s="57" t="e">
        <f t="shared" ca="1" si="6"/>
        <v>#N/A</v>
      </c>
      <c r="Q61" s="57" t="e">
        <f t="shared" ca="1" si="7"/>
        <v>#N/A</v>
      </c>
      <c r="R61" s="57" t="e">
        <f t="shared" ca="1" si="8"/>
        <v>#N/A</v>
      </c>
      <c r="S61" s="55" t="str">
        <f t="shared" ca="1" si="25"/>
        <v/>
      </c>
      <c r="T61" s="58" t="str">
        <f>IF($C$1="ALL",IF('ALL JOBS'!F45="","",IF('ALL JOBS'!D45&lt;=Budget!$B$3,"","Y")),IF(ISERR(FIND($C$1,'ALL JOBS'!F45)),IF($E$1="","",IF(ISERR(FIND($E$1,'ALL JOBS'!F45)),"",IF('ALL JOBS'!D45&lt;=Budget!$B$3,"","Y"))),IF('ALL JOBS'!D45&lt;=Budget!$B$3,"","Y")))</f>
        <v/>
      </c>
      <c r="U61" s="57">
        <f t="shared" si="26"/>
        <v>61</v>
      </c>
      <c r="V61" s="57" t="e">
        <f t="shared" ca="1" si="27"/>
        <v>#N/A</v>
      </c>
      <c r="W61" s="57" t="e">
        <f t="shared" ca="1" si="28"/>
        <v>#N/A</v>
      </c>
      <c r="X61" s="57" t="e">
        <f t="shared" ca="1" si="15"/>
        <v>#N/A</v>
      </c>
      <c r="Y61" s="57" t="e">
        <f t="shared" ca="1" si="9"/>
        <v>#N/A</v>
      </c>
      <c r="Z61" s="57" t="e">
        <f t="shared" ca="1" si="10"/>
        <v>#N/A</v>
      </c>
      <c r="AA61" s="57" t="e">
        <f t="shared" ca="1" si="11"/>
        <v>#N/A</v>
      </c>
      <c r="AB61" s="57" t="e">
        <f t="shared" ca="1" si="16"/>
        <v>#N/A</v>
      </c>
      <c r="AC61" s="57" t="e">
        <f t="shared" ca="1" si="12"/>
        <v>#N/A</v>
      </c>
      <c r="AD61" s="57" t="e">
        <f t="shared" ca="1" si="13"/>
        <v>#N/A</v>
      </c>
      <c r="AE61" s="57" t="str">
        <f t="shared" ca="1" si="29"/>
        <v/>
      </c>
      <c r="AF61" s="57" t="str">
        <f t="shared" ca="1" si="30"/>
        <v/>
      </c>
      <c r="AG61" s="57" t="str">
        <f t="shared" si="31"/>
        <v>'ALL JOBS'!D67</v>
      </c>
      <c r="AH61" s="57" t="str">
        <f t="shared" si="32"/>
        <v>'ALL JOBS'!F67</v>
      </c>
      <c r="AJ61" s="57" t="e">
        <f ca="1">(OR(INDIRECT(L61)=MAX('ALL JOBS'!A:A),AJ60))</f>
        <v>#N/A</v>
      </c>
    </row>
    <row r="62" spans="1:36" ht="30" customHeight="1">
      <c r="A62" s="57" t="e">
        <f t="shared" ca="1" si="33"/>
        <v>#N/A</v>
      </c>
      <c r="B62" s="54" t="e">
        <f t="shared" ca="1" si="34"/>
        <v>#N/A</v>
      </c>
      <c r="C62" s="55" t="e">
        <f t="shared" ca="1" si="35"/>
        <v>#N/A</v>
      </c>
      <c r="D62" s="55" t="e">
        <f t="shared" ca="1" si="36"/>
        <v>#N/A</v>
      </c>
      <c r="E62" s="55" t="e">
        <f t="shared" ca="1" si="37"/>
        <v>#N/A</v>
      </c>
      <c r="F62" s="56" t="e">
        <f t="shared" ca="1" si="38"/>
        <v>#N/A</v>
      </c>
      <c r="G62" s="57" t="str">
        <f ca="1">IF($C$1="ALL",IF(INDIRECT(AH62)="","",IF(INDIRECT(AG62)&gt;MAX(Budget!$B$3,Budget!$E$3),"","Y")),IF(ISERR(FIND($C$1,INDIRECT(AH62))),"",IF(INDIRECT(AG62)&gt;MAX(Budget!$B$3,Budget!$E$3),"","Y")))</f>
        <v/>
      </c>
      <c r="H62" s="57">
        <f t="shared" si="21"/>
        <v>62</v>
      </c>
      <c r="I62" s="57" t="e">
        <f t="shared" ca="1" si="22"/>
        <v>#N/A</v>
      </c>
      <c r="J62" s="57" t="e">
        <f t="shared" ca="1" si="23"/>
        <v>#N/A</v>
      </c>
      <c r="K62" s="57" t="e">
        <f t="shared" ca="1" si="24"/>
        <v>#N/A</v>
      </c>
      <c r="L62" s="57" t="e">
        <f t="shared" ca="1" si="14"/>
        <v>#N/A</v>
      </c>
      <c r="M62" s="57" t="e">
        <f t="shared" ca="1" si="3"/>
        <v>#N/A</v>
      </c>
      <c r="N62" s="57" t="e">
        <f t="shared" ca="1" si="4"/>
        <v>#N/A</v>
      </c>
      <c r="O62" s="57" t="e">
        <f t="shared" ca="1" si="5"/>
        <v>#N/A</v>
      </c>
      <c r="P62" s="57" t="e">
        <f t="shared" ca="1" si="6"/>
        <v>#N/A</v>
      </c>
      <c r="Q62" s="57" t="e">
        <f t="shared" ca="1" si="7"/>
        <v>#N/A</v>
      </c>
      <c r="R62" s="57" t="e">
        <f t="shared" ca="1" si="8"/>
        <v>#N/A</v>
      </c>
      <c r="S62" s="55" t="str">
        <f t="shared" ca="1" si="25"/>
        <v/>
      </c>
      <c r="T62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2" s="57">
        <f t="shared" si="26"/>
        <v>62</v>
      </c>
      <c r="V62" s="57" t="e">
        <f t="shared" ca="1" si="27"/>
        <v>#N/A</v>
      </c>
      <c r="W62" s="57" t="e">
        <f t="shared" ca="1" si="28"/>
        <v>#N/A</v>
      </c>
      <c r="X62" s="57" t="e">
        <f t="shared" ca="1" si="15"/>
        <v>#N/A</v>
      </c>
      <c r="Y62" s="57" t="e">
        <f t="shared" ca="1" si="9"/>
        <v>#N/A</v>
      </c>
      <c r="Z62" s="57" t="e">
        <f t="shared" ca="1" si="10"/>
        <v>#N/A</v>
      </c>
      <c r="AA62" s="57" t="e">
        <f t="shared" ca="1" si="11"/>
        <v>#N/A</v>
      </c>
      <c r="AB62" s="57" t="e">
        <f t="shared" ca="1" si="16"/>
        <v>#N/A</v>
      </c>
      <c r="AC62" s="57" t="e">
        <f t="shared" ca="1" si="12"/>
        <v>#N/A</v>
      </c>
      <c r="AD62" s="57" t="e">
        <f t="shared" ca="1" si="13"/>
        <v>#N/A</v>
      </c>
      <c r="AE62" s="57" t="str">
        <f t="shared" ca="1" si="29"/>
        <v/>
      </c>
      <c r="AF62" s="57" t="str">
        <f t="shared" ca="1" si="30"/>
        <v/>
      </c>
      <c r="AG62" s="57" t="str">
        <f t="shared" si="31"/>
        <v>'ALL JOBS'!D68</v>
      </c>
      <c r="AH62" s="57" t="str">
        <f t="shared" si="32"/>
        <v>'ALL JOBS'!F68</v>
      </c>
      <c r="AJ62" s="57" t="e">
        <f ca="1">(OR(INDIRECT(L62)=MAX('ALL JOBS'!A:A),AJ61))</f>
        <v>#N/A</v>
      </c>
    </row>
    <row r="63" spans="1:36" ht="30" customHeight="1">
      <c r="A63" s="57" t="e">
        <f t="shared" ca="1" si="33"/>
        <v>#N/A</v>
      </c>
      <c r="B63" s="54" t="e">
        <f t="shared" ca="1" si="34"/>
        <v>#N/A</v>
      </c>
      <c r="C63" s="55" t="e">
        <f t="shared" ca="1" si="35"/>
        <v>#N/A</v>
      </c>
      <c r="D63" s="55" t="e">
        <f t="shared" ca="1" si="36"/>
        <v>#N/A</v>
      </c>
      <c r="E63" s="55" t="e">
        <f t="shared" ca="1" si="37"/>
        <v>#N/A</v>
      </c>
      <c r="F63" s="56" t="e">
        <f t="shared" ca="1" si="38"/>
        <v>#N/A</v>
      </c>
      <c r="G63" s="57" t="str">
        <f ca="1">IF($C$1="ALL",IF(INDIRECT(AH63)="","",IF(INDIRECT(AG63)&gt;MAX(Budget!$B$3,Budget!$E$3),"","Y")),IF(ISERR(FIND($C$1,INDIRECT(AH63))),"",IF(INDIRECT(AG63)&gt;MAX(Budget!$B$3,Budget!$E$3),"","Y")))</f>
        <v/>
      </c>
      <c r="H63" s="57">
        <f t="shared" si="21"/>
        <v>63</v>
      </c>
      <c r="I63" s="57" t="e">
        <f t="shared" ca="1" si="22"/>
        <v>#N/A</v>
      </c>
      <c r="J63" s="57" t="e">
        <f t="shared" ca="1" si="23"/>
        <v>#N/A</v>
      </c>
      <c r="K63" s="57" t="e">
        <f t="shared" ca="1" si="24"/>
        <v>#N/A</v>
      </c>
      <c r="L63" s="57" t="e">
        <f t="shared" ca="1" si="14"/>
        <v>#N/A</v>
      </c>
      <c r="M63" s="57" t="e">
        <f t="shared" ca="1" si="3"/>
        <v>#N/A</v>
      </c>
      <c r="N63" s="57" t="e">
        <f t="shared" ca="1" si="4"/>
        <v>#N/A</v>
      </c>
      <c r="O63" s="57" t="e">
        <f t="shared" ca="1" si="5"/>
        <v>#N/A</v>
      </c>
      <c r="P63" s="57" t="e">
        <f t="shared" ca="1" si="6"/>
        <v>#N/A</v>
      </c>
      <c r="Q63" s="57" t="e">
        <f t="shared" ca="1" si="7"/>
        <v>#N/A</v>
      </c>
      <c r="R63" s="57" t="e">
        <f t="shared" ca="1" si="8"/>
        <v>#N/A</v>
      </c>
      <c r="S63" s="55" t="str">
        <f t="shared" ca="1" si="25"/>
        <v/>
      </c>
      <c r="T63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3" s="57">
        <f t="shared" si="26"/>
        <v>63</v>
      </c>
      <c r="V63" s="57" t="e">
        <f t="shared" ca="1" si="27"/>
        <v>#N/A</v>
      </c>
      <c r="W63" s="57" t="e">
        <f t="shared" ca="1" si="28"/>
        <v>#N/A</v>
      </c>
      <c r="X63" s="57" t="e">
        <f t="shared" ca="1" si="15"/>
        <v>#N/A</v>
      </c>
      <c r="Y63" s="57" t="e">
        <f t="shared" ca="1" si="9"/>
        <v>#N/A</v>
      </c>
      <c r="Z63" s="57" t="e">
        <f t="shared" ca="1" si="10"/>
        <v>#N/A</v>
      </c>
      <c r="AA63" s="57" t="e">
        <f t="shared" ca="1" si="11"/>
        <v>#N/A</v>
      </c>
      <c r="AB63" s="57" t="e">
        <f t="shared" ca="1" si="16"/>
        <v>#N/A</v>
      </c>
      <c r="AC63" s="57" t="e">
        <f t="shared" ca="1" si="12"/>
        <v>#N/A</v>
      </c>
      <c r="AD63" s="57" t="e">
        <f t="shared" ca="1" si="13"/>
        <v>#N/A</v>
      </c>
      <c r="AE63" s="57" t="str">
        <f t="shared" ca="1" si="29"/>
        <v/>
      </c>
      <c r="AF63" s="57" t="str">
        <f t="shared" ca="1" si="30"/>
        <v/>
      </c>
      <c r="AG63" s="57" t="str">
        <f t="shared" si="31"/>
        <v>'ALL JOBS'!D69</v>
      </c>
      <c r="AH63" s="57" t="str">
        <f t="shared" si="32"/>
        <v>'ALL JOBS'!F69</v>
      </c>
      <c r="AJ63" s="57" t="e">
        <f ca="1">(OR(INDIRECT(L63)=MAX('ALL JOBS'!A:A),AJ62))</f>
        <v>#N/A</v>
      </c>
    </row>
    <row r="64" spans="1:36" ht="30" customHeight="1">
      <c r="A64" s="57" t="e">
        <f t="shared" ca="1" si="33"/>
        <v>#N/A</v>
      </c>
      <c r="B64" s="54" t="e">
        <f t="shared" ca="1" si="34"/>
        <v>#N/A</v>
      </c>
      <c r="C64" s="55" t="e">
        <f t="shared" ca="1" si="35"/>
        <v>#N/A</v>
      </c>
      <c r="D64" s="55" t="e">
        <f t="shared" ca="1" si="36"/>
        <v>#N/A</v>
      </c>
      <c r="E64" s="55" t="e">
        <f t="shared" ca="1" si="37"/>
        <v>#N/A</v>
      </c>
      <c r="F64" s="56" t="e">
        <f t="shared" ca="1" si="38"/>
        <v>#N/A</v>
      </c>
      <c r="G64" s="57" t="str">
        <f ca="1">IF($C$1="ALL",IF(INDIRECT(AH64)="","",IF(INDIRECT(AG64)&gt;MAX(Budget!$B$3,Budget!$E$3),"","Y")),IF(ISERR(FIND($C$1,INDIRECT(AH64))),"",IF(INDIRECT(AG64)&gt;MAX(Budget!$B$3,Budget!$E$3),"","Y")))</f>
        <v/>
      </c>
      <c r="H64" s="57">
        <f t="shared" si="21"/>
        <v>64</v>
      </c>
      <c r="I64" s="57" t="e">
        <f t="shared" ca="1" si="22"/>
        <v>#N/A</v>
      </c>
      <c r="J64" s="57" t="e">
        <f t="shared" ca="1" si="23"/>
        <v>#N/A</v>
      </c>
      <c r="K64" s="57" t="e">
        <f t="shared" ca="1" si="24"/>
        <v>#N/A</v>
      </c>
      <c r="L64" s="57" t="e">
        <f t="shared" ca="1" si="14"/>
        <v>#N/A</v>
      </c>
      <c r="M64" s="57" t="e">
        <f t="shared" ca="1" si="3"/>
        <v>#N/A</v>
      </c>
      <c r="N64" s="57" t="e">
        <f t="shared" ca="1" si="4"/>
        <v>#N/A</v>
      </c>
      <c r="O64" s="57" t="e">
        <f t="shared" ca="1" si="5"/>
        <v>#N/A</v>
      </c>
      <c r="P64" s="57" t="e">
        <f t="shared" ca="1" si="6"/>
        <v>#N/A</v>
      </c>
      <c r="Q64" s="57" t="e">
        <f t="shared" ca="1" si="7"/>
        <v>#N/A</v>
      </c>
      <c r="R64" s="57" t="e">
        <f t="shared" ca="1" si="8"/>
        <v>#N/A</v>
      </c>
      <c r="S64" s="55" t="str">
        <f t="shared" ca="1" si="25"/>
        <v/>
      </c>
      <c r="T64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4" s="57">
        <f t="shared" si="26"/>
        <v>64</v>
      </c>
      <c r="V64" s="57" t="e">
        <f t="shared" ca="1" si="27"/>
        <v>#N/A</v>
      </c>
      <c r="W64" s="57" t="e">
        <f t="shared" ca="1" si="28"/>
        <v>#N/A</v>
      </c>
      <c r="X64" s="57" t="e">
        <f t="shared" ca="1" si="15"/>
        <v>#N/A</v>
      </c>
      <c r="Y64" s="57" t="e">
        <f t="shared" ca="1" si="9"/>
        <v>#N/A</v>
      </c>
      <c r="Z64" s="57" t="e">
        <f t="shared" ca="1" si="10"/>
        <v>#N/A</v>
      </c>
      <c r="AA64" s="57" t="e">
        <f t="shared" ca="1" si="11"/>
        <v>#N/A</v>
      </c>
      <c r="AB64" s="57" t="e">
        <f t="shared" ca="1" si="16"/>
        <v>#N/A</v>
      </c>
      <c r="AC64" s="57" t="e">
        <f t="shared" ca="1" si="12"/>
        <v>#N/A</v>
      </c>
      <c r="AD64" s="57" t="e">
        <f t="shared" ca="1" si="13"/>
        <v>#N/A</v>
      </c>
      <c r="AE64" s="57" t="str">
        <f t="shared" ca="1" si="29"/>
        <v/>
      </c>
      <c r="AF64" s="57" t="str">
        <f t="shared" ca="1" si="30"/>
        <v/>
      </c>
      <c r="AG64" s="57" t="str">
        <f t="shared" si="31"/>
        <v>'ALL JOBS'!D70</v>
      </c>
      <c r="AH64" s="57" t="str">
        <f t="shared" si="32"/>
        <v>'ALL JOBS'!F70</v>
      </c>
      <c r="AJ64" s="57" t="e">
        <f ca="1">(OR(INDIRECT(L64)=MAX('ALL JOBS'!A:A),AJ63))</f>
        <v>#N/A</v>
      </c>
    </row>
    <row r="65" spans="1:36" ht="30" customHeight="1">
      <c r="A65" s="57" t="e">
        <f t="shared" ca="1" si="33"/>
        <v>#N/A</v>
      </c>
      <c r="B65" s="54" t="e">
        <f t="shared" ca="1" si="34"/>
        <v>#N/A</v>
      </c>
      <c r="C65" s="55" t="e">
        <f t="shared" ca="1" si="35"/>
        <v>#N/A</v>
      </c>
      <c r="D65" s="55" t="e">
        <f t="shared" ca="1" si="36"/>
        <v>#N/A</v>
      </c>
      <c r="E65" s="55" t="e">
        <f t="shared" ca="1" si="37"/>
        <v>#N/A</v>
      </c>
      <c r="F65" s="56" t="e">
        <f t="shared" ca="1" si="38"/>
        <v>#N/A</v>
      </c>
      <c r="G65" s="57" t="str">
        <f ca="1">IF($C$1="ALL",IF(INDIRECT(AH65)="","",IF(INDIRECT(AG65)&gt;MAX(Budget!$B$3,Budget!$E$3),"","Y")),IF(ISERR(FIND($C$1,INDIRECT(AH65))),"",IF(INDIRECT(AG65)&gt;MAX(Budget!$B$3,Budget!$E$3),"","Y")))</f>
        <v/>
      </c>
      <c r="H65" s="57">
        <f t="shared" si="21"/>
        <v>65</v>
      </c>
      <c r="I65" s="57" t="e">
        <f t="shared" ca="1" si="22"/>
        <v>#N/A</v>
      </c>
      <c r="J65" s="57" t="e">
        <f t="shared" ca="1" si="23"/>
        <v>#N/A</v>
      </c>
      <c r="K65" s="57" t="e">
        <f t="shared" ca="1" si="24"/>
        <v>#N/A</v>
      </c>
      <c r="L65" s="57" t="e">
        <f t="shared" ca="1" si="14"/>
        <v>#N/A</v>
      </c>
      <c r="M65" s="57" t="e">
        <f t="shared" ca="1" si="3"/>
        <v>#N/A</v>
      </c>
      <c r="N65" s="57" t="e">
        <f t="shared" ca="1" si="4"/>
        <v>#N/A</v>
      </c>
      <c r="O65" s="57" t="e">
        <f t="shared" ca="1" si="5"/>
        <v>#N/A</v>
      </c>
      <c r="P65" s="57" t="e">
        <f t="shared" ca="1" si="6"/>
        <v>#N/A</v>
      </c>
      <c r="Q65" s="57" t="e">
        <f t="shared" ca="1" si="7"/>
        <v>#N/A</v>
      </c>
      <c r="R65" s="57" t="e">
        <f t="shared" ca="1" si="8"/>
        <v>#N/A</v>
      </c>
      <c r="S65" s="55" t="str">
        <f t="shared" ca="1" si="25"/>
        <v/>
      </c>
      <c r="T65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5" s="57">
        <f t="shared" si="26"/>
        <v>65</v>
      </c>
      <c r="V65" s="57" t="e">
        <f t="shared" ca="1" si="27"/>
        <v>#N/A</v>
      </c>
      <c r="W65" s="57" t="e">
        <f t="shared" ca="1" si="28"/>
        <v>#N/A</v>
      </c>
      <c r="X65" s="57" t="e">
        <f t="shared" ca="1" si="15"/>
        <v>#N/A</v>
      </c>
      <c r="Y65" s="57" t="e">
        <f t="shared" ca="1" si="9"/>
        <v>#N/A</v>
      </c>
      <c r="Z65" s="57" t="e">
        <f t="shared" ca="1" si="10"/>
        <v>#N/A</v>
      </c>
      <c r="AA65" s="57" t="e">
        <f t="shared" ca="1" si="11"/>
        <v>#N/A</v>
      </c>
      <c r="AB65" s="57" t="e">
        <f t="shared" ca="1" si="16"/>
        <v>#N/A</v>
      </c>
      <c r="AC65" s="57" t="e">
        <f t="shared" ca="1" si="12"/>
        <v>#N/A</v>
      </c>
      <c r="AD65" s="57" t="e">
        <f t="shared" ca="1" si="13"/>
        <v>#N/A</v>
      </c>
      <c r="AE65" s="57" t="str">
        <f t="shared" ca="1" si="29"/>
        <v/>
      </c>
      <c r="AF65" s="57" t="str">
        <f ca="1">IF(AND($AE66="Y",$AE65=""),"",IF(ISNA(INDIRECT(L65)),"",IF(INDIRECT(L65)="","",IF($AE65="Y",0,IF($S65="Y",ROW(B65)-3,"")))))</f>
        <v/>
      </c>
      <c r="AG65" s="57" t="str">
        <f t="shared" si="31"/>
        <v>'ALL JOBS'!D71</v>
      </c>
      <c r="AH65" s="57" t="str">
        <f t="shared" si="32"/>
        <v>'ALL JOBS'!F71</v>
      </c>
      <c r="AJ65" s="57" t="e">
        <f ca="1">(OR(INDIRECT(L65)=MAX('ALL JOBS'!A:A),AJ64))</f>
        <v>#N/A</v>
      </c>
    </row>
    <row r="66" spans="1:36" ht="30" customHeight="1">
      <c r="A66" s="57" t="e">
        <f t="shared" ca="1" si="33"/>
        <v>#N/A</v>
      </c>
      <c r="B66" s="54" t="e">
        <f t="shared" ca="1" si="34"/>
        <v>#N/A</v>
      </c>
      <c r="C66" s="55" t="e">
        <f t="shared" ca="1" si="35"/>
        <v>#N/A</v>
      </c>
      <c r="D66" s="55" t="e">
        <f t="shared" ca="1" si="36"/>
        <v>#N/A</v>
      </c>
      <c r="E66" s="55" t="e">
        <f t="shared" ca="1" si="37"/>
        <v>#N/A</v>
      </c>
      <c r="F66" s="56" t="e">
        <f t="shared" ca="1" si="38"/>
        <v>#N/A</v>
      </c>
      <c r="G66" s="57" t="str">
        <f ca="1">IF($C$1="ALL",IF(INDIRECT(AH66)="","",IF(INDIRECT(AG66)&gt;MAX(Budget!$B$3,Budget!$E$3),"","Y")),IF(ISERR(FIND($C$1,INDIRECT(AH66))),"",IF(INDIRECT(AG66)&gt;MAX(Budget!$B$3,Budget!$E$3),"","Y")))</f>
        <v/>
      </c>
      <c r="H66" s="57">
        <f t="shared" si="21"/>
        <v>66</v>
      </c>
      <c r="I66" s="57" t="e">
        <f t="shared" ca="1" si="22"/>
        <v>#N/A</v>
      </c>
      <c r="J66" s="57" t="e">
        <f t="shared" ca="1" si="23"/>
        <v>#N/A</v>
      </c>
      <c r="K66" s="57" t="e">
        <f t="shared" ca="1" si="24"/>
        <v>#N/A</v>
      </c>
      <c r="L66" s="57" t="e">
        <f t="shared" ca="1" si="14"/>
        <v>#N/A</v>
      </c>
      <c r="M66" s="57" t="e">
        <f t="shared" ca="1" si="3"/>
        <v>#N/A</v>
      </c>
      <c r="N66" s="57" t="e">
        <f t="shared" ca="1" si="4"/>
        <v>#N/A</v>
      </c>
      <c r="O66" s="57" t="e">
        <f t="shared" ca="1" si="5"/>
        <v>#N/A</v>
      </c>
      <c r="P66" s="57" t="e">
        <f t="shared" ca="1" si="6"/>
        <v>#N/A</v>
      </c>
      <c r="Q66" s="57" t="e">
        <f t="shared" ca="1" si="7"/>
        <v>#N/A</v>
      </c>
      <c r="R66" s="57" t="e">
        <f t="shared" ca="1" si="8"/>
        <v>#N/A</v>
      </c>
      <c r="S66" s="55" t="str">
        <f t="shared" ca="1" si="25"/>
        <v/>
      </c>
      <c r="T66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6" s="57">
        <f t="shared" si="26"/>
        <v>66</v>
      </c>
      <c r="V66" s="57" t="e">
        <f t="shared" ca="1" si="27"/>
        <v>#N/A</v>
      </c>
      <c r="W66" s="57" t="e">
        <f t="shared" ca="1" si="28"/>
        <v>#N/A</v>
      </c>
      <c r="X66" s="57" t="e">
        <f t="shared" ca="1" si="15"/>
        <v>#N/A</v>
      </c>
      <c r="Y66" s="57" t="e">
        <f t="shared" ca="1" si="9"/>
        <v>#N/A</v>
      </c>
      <c r="Z66" s="57" t="e">
        <f t="shared" ca="1" si="10"/>
        <v>#N/A</v>
      </c>
      <c r="AA66" s="57" t="e">
        <f t="shared" ca="1" si="11"/>
        <v>#N/A</v>
      </c>
      <c r="AB66" s="57" t="e">
        <f t="shared" ca="1" si="16"/>
        <v>#N/A</v>
      </c>
      <c r="AC66" s="57" t="e">
        <f t="shared" ca="1" si="12"/>
        <v>#N/A</v>
      </c>
      <c r="AD66" s="57" t="e">
        <f t="shared" ca="1" si="13"/>
        <v>#N/A</v>
      </c>
      <c r="AE66" s="57" t="str">
        <f t="shared" ca="1" si="29"/>
        <v/>
      </c>
      <c r="AF66" s="57" t="str">
        <f t="shared" ref="AF66:AF77" ca="1" si="39">IF(AND($AE67="Y",$AE66=""),"",IF(ISNA(INDIRECT(L66)),"",IF(INDIRECT(L66)="","",IF($AE66="Y",0,IF($S66="Y",ROW(B66)-3,"")))))</f>
        <v/>
      </c>
      <c r="AG66" s="57" t="str">
        <f t="shared" si="31"/>
        <v>'ALL JOBS'!D72</v>
      </c>
      <c r="AH66" s="57" t="str">
        <f t="shared" si="32"/>
        <v>'ALL JOBS'!F72</v>
      </c>
      <c r="AJ66" s="57" t="e">
        <f ca="1">(OR(INDIRECT(L66)=MAX('ALL JOBS'!A:A),AJ65))</f>
        <v>#N/A</v>
      </c>
    </row>
    <row r="67" spans="1:36" ht="30" customHeight="1">
      <c r="A67" s="57" t="e">
        <f t="shared" ca="1" si="33"/>
        <v>#N/A</v>
      </c>
      <c r="B67" s="54" t="e">
        <f t="shared" ca="1" si="34"/>
        <v>#N/A</v>
      </c>
      <c r="C67" s="55" t="e">
        <f t="shared" ca="1" si="35"/>
        <v>#N/A</v>
      </c>
      <c r="D67" s="55" t="e">
        <f t="shared" ca="1" si="36"/>
        <v>#N/A</v>
      </c>
      <c r="E67" s="55" t="e">
        <f t="shared" ca="1" si="37"/>
        <v>#N/A</v>
      </c>
      <c r="F67" s="56" t="e">
        <f t="shared" ca="1" si="38"/>
        <v>#N/A</v>
      </c>
      <c r="G67" s="57" t="str">
        <f ca="1">IF($C$1="ALL",IF(INDIRECT(AH67)="","",IF(INDIRECT(AG67)&gt;MAX(Budget!$B$3,Budget!$E$3),"","Y")),IF(ISERR(FIND($C$1,INDIRECT(AH67))),"",IF(INDIRECT(AG67)&gt;MAX(Budget!$B$3,Budget!$E$3),"","Y")))</f>
        <v/>
      </c>
      <c r="H67" s="57">
        <f t="shared" si="21"/>
        <v>67</v>
      </c>
      <c r="I67" s="57" t="e">
        <f t="shared" ca="1" si="22"/>
        <v>#N/A</v>
      </c>
      <c r="J67" s="57" t="e">
        <f t="shared" ca="1" si="23"/>
        <v>#N/A</v>
      </c>
      <c r="K67" s="57" t="e">
        <f t="shared" ca="1" si="24"/>
        <v>#N/A</v>
      </c>
      <c r="L67" s="57" t="e">
        <f t="shared" ca="1" si="14"/>
        <v>#N/A</v>
      </c>
      <c r="M67" s="57" t="e">
        <f t="shared" ca="1" si="3"/>
        <v>#N/A</v>
      </c>
      <c r="N67" s="57" t="e">
        <f t="shared" ca="1" si="4"/>
        <v>#N/A</v>
      </c>
      <c r="O67" s="57" t="e">
        <f t="shared" ca="1" si="5"/>
        <v>#N/A</v>
      </c>
      <c r="P67" s="57" t="e">
        <f t="shared" ca="1" si="6"/>
        <v>#N/A</v>
      </c>
      <c r="Q67" s="57" t="e">
        <f t="shared" ca="1" si="7"/>
        <v>#N/A</v>
      </c>
      <c r="R67" s="57" t="e">
        <f t="shared" ca="1" si="8"/>
        <v>#N/A</v>
      </c>
      <c r="S67" s="55" t="str">
        <f t="shared" ca="1" si="25"/>
        <v/>
      </c>
      <c r="T67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7" s="57">
        <f t="shared" si="26"/>
        <v>67</v>
      </c>
      <c r="V67" s="57" t="e">
        <f t="shared" ca="1" si="27"/>
        <v>#N/A</v>
      </c>
      <c r="W67" s="57" t="e">
        <f t="shared" ca="1" si="28"/>
        <v>#N/A</v>
      </c>
      <c r="X67" s="57" t="e">
        <f t="shared" ca="1" si="15"/>
        <v>#N/A</v>
      </c>
      <c r="Y67" s="57" t="e">
        <f t="shared" ca="1" si="9"/>
        <v>#N/A</v>
      </c>
      <c r="Z67" s="57" t="e">
        <f t="shared" ca="1" si="10"/>
        <v>#N/A</v>
      </c>
      <c r="AA67" s="57" t="e">
        <f t="shared" ca="1" si="11"/>
        <v>#N/A</v>
      </c>
      <c r="AB67" s="57" t="e">
        <f t="shared" ca="1" si="16"/>
        <v>#N/A</v>
      </c>
      <c r="AC67" s="57" t="e">
        <f t="shared" ca="1" si="12"/>
        <v>#N/A</v>
      </c>
      <c r="AD67" s="57" t="e">
        <f t="shared" ca="1" si="13"/>
        <v>#N/A</v>
      </c>
      <c r="AE67" s="57" t="str">
        <f t="shared" ca="1" si="29"/>
        <v/>
      </c>
      <c r="AF67" s="57" t="str">
        <f t="shared" ca="1" si="39"/>
        <v/>
      </c>
      <c r="AG67" s="57" t="str">
        <f t="shared" si="31"/>
        <v>'ALL JOBS'!D73</v>
      </c>
      <c r="AH67" s="57" t="str">
        <f t="shared" si="32"/>
        <v>'ALL JOBS'!F73</v>
      </c>
      <c r="AJ67" s="57" t="e">
        <f ca="1">(OR(INDIRECT(L67)=MAX('ALL JOBS'!A:A),AJ66))</f>
        <v>#N/A</v>
      </c>
    </row>
    <row r="68" spans="1:36" ht="30" customHeight="1">
      <c r="A68" s="57" t="e">
        <f t="shared" ca="1" si="33"/>
        <v>#N/A</v>
      </c>
      <c r="B68" s="54" t="e">
        <f t="shared" ca="1" si="34"/>
        <v>#N/A</v>
      </c>
      <c r="C68" s="55" t="e">
        <f t="shared" ca="1" si="35"/>
        <v>#N/A</v>
      </c>
      <c r="D68" s="55" t="e">
        <f t="shared" ca="1" si="36"/>
        <v>#N/A</v>
      </c>
      <c r="E68" s="55" t="e">
        <f t="shared" ca="1" si="37"/>
        <v>#N/A</v>
      </c>
      <c r="F68" s="56" t="e">
        <f t="shared" ca="1" si="38"/>
        <v>#N/A</v>
      </c>
      <c r="G68" s="57" t="str">
        <f ca="1">IF($C$1="ALL",IF(INDIRECT(AH68)="","",IF(INDIRECT(AG68)&gt;MAX(Budget!$B$3,Budget!$E$3),"","Y")),IF(ISERR(FIND($C$1,INDIRECT(AH68))),"",IF(INDIRECT(AG68)&gt;MAX(Budget!$B$3,Budget!$E$3),"","Y")))</f>
        <v/>
      </c>
      <c r="H68" s="57">
        <f t="shared" si="21"/>
        <v>68</v>
      </c>
      <c r="I68" s="57" t="e">
        <f t="shared" ca="1" si="22"/>
        <v>#N/A</v>
      </c>
      <c r="J68" s="57" t="e">
        <f t="shared" ca="1" si="23"/>
        <v>#N/A</v>
      </c>
      <c r="K68" s="57" t="e">
        <f t="shared" ca="1" si="24"/>
        <v>#N/A</v>
      </c>
      <c r="L68" s="57" t="e">
        <f t="shared" ca="1" si="14"/>
        <v>#N/A</v>
      </c>
      <c r="M68" s="57" t="e">
        <f t="shared" ref="M68:M77" ca="1" si="40">CONCATENATE("'ALL JOBS'!B",$J68+$K$3)</f>
        <v>#N/A</v>
      </c>
      <c r="N68" s="57" t="e">
        <f t="shared" ref="N68:N77" ca="1" si="41">CONCATENATE("'ALL JOBS'!D",$J68+$K$3)</f>
        <v>#N/A</v>
      </c>
      <c r="O68" s="57" t="e">
        <f t="shared" ref="O68:O77" ca="1" si="42">CONCATENATE("'ALL JOBS'!E",$J68+$K$3)</f>
        <v>#N/A</v>
      </c>
      <c r="P68" s="57" t="e">
        <f t="shared" ref="P68:P77" ca="1" si="43">CONCATENATE("'ALL JOBS'!F",$J68+$K$3)</f>
        <v>#N/A</v>
      </c>
      <c r="Q68" s="57" t="e">
        <f t="shared" ref="Q68:Q77" ca="1" si="44">CONCATENATE("'ALL JOBS'!G",$J68+$K$3)</f>
        <v>#N/A</v>
      </c>
      <c r="R68" s="57" t="e">
        <f t="shared" ref="R68:R77" ca="1" si="45">CONCATENATE("'ALL JOBS'!D",$I68+6)</f>
        <v>#N/A</v>
      </c>
      <c r="S68" s="55" t="str">
        <f t="shared" ca="1" si="25"/>
        <v/>
      </c>
      <c r="T68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8" s="57">
        <f t="shared" si="26"/>
        <v>68</v>
      </c>
      <c r="V68" s="57" t="e">
        <f t="shared" ca="1" si="27"/>
        <v>#N/A</v>
      </c>
      <c r="W68" s="57" t="e">
        <f t="shared" ca="1" si="28"/>
        <v>#N/A</v>
      </c>
      <c r="X68" s="57" t="e">
        <f t="shared" ca="1" si="15"/>
        <v>#N/A</v>
      </c>
      <c r="Y68" s="57" t="e">
        <f t="shared" ref="Y68:Y77" ca="1" si="46">CONCATENATE("'ALL JOBS'!B",$V68+$K$3)</f>
        <v>#N/A</v>
      </c>
      <c r="Z68" s="57" t="e">
        <f t="shared" ref="Z68:Z77" ca="1" si="47">CONCATENATE("'ALL JOBS'!D",$V68+$K$3)</f>
        <v>#N/A</v>
      </c>
      <c r="AA68" s="57" t="e">
        <f t="shared" ref="AA68:AA77" ca="1" si="48">CONCATENATE("'ALL JOBS'!E",$V68+$K$3)</f>
        <v>#N/A</v>
      </c>
      <c r="AB68" s="57" t="e">
        <f t="shared" ca="1" si="16"/>
        <v>#N/A</v>
      </c>
      <c r="AC68" s="57" t="e">
        <f t="shared" ref="AC68:AC77" ca="1" si="49">CONCATENATE("'ALL JOBS'!G",$V68+$K$3)</f>
        <v>#N/A</v>
      </c>
      <c r="AD68" s="57" t="e">
        <f t="shared" ref="AD68:AD77" ca="1" si="50">CONCATENATE("'ALL JOBS'!D",$I68+6)</f>
        <v>#N/A</v>
      </c>
      <c r="AE68" s="57" t="str">
        <f t="shared" ca="1" si="29"/>
        <v/>
      </c>
      <c r="AF68" s="57" t="str">
        <f t="shared" ca="1" si="39"/>
        <v/>
      </c>
      <c r="AG68" s="57" t="str">
        <f t="shared" si="31"/>
        <v>'ALL JOBS'!D74</v>
      </c>
      <c r="AH68" s="57" t="str">
        <f t="shared" si="32"/>
        <v>'ALL JOBS'!F74</v>
      </c>
      <c r="AJ68" s="57" t="e">
        <f ca="1">(OR(INDIRECT(L68)=MAX('ALL JOBS'!A:A),AJ67))</f>
        <v>#N/A</v>
      </c>
    </row>
    <row r="69" spans="1:36" ht="30" customHeight="1">
      <c r="A69" s="57" t="e">
        <f t="shared" ca="1" si="33"/>
        <v>#N/A</v>
      </c>
      <c r="B69" s="54" t="e">
        <f t="shared" ca="1" si="34"/>
        <v>#N/A</v>
      </c>
      <c r="C69" s="55" t="e">
        <f t="shared" ca="1" si="35"/>
        <v>#N/A</v>
      </c>
      <c r="D69" s="55" t="e">
        <f t="shared" ca="1" si="36"/>
        <v>#N/A</v>
      </c>
      <c r="E69" s="55" t="e">
        <f t="shared" ca="1" si="37"/>
        <v>#N/A</v>
      </c>
      <c r="F69" s="56" t="e">
        <f t="shared" ca="1" si="38"/>
        <v>#N/A</v>
      </c>
      <c r="G69" s="57" t="str">
        <f ca="1">IF($C$1="ALL",IF(INDIRECT(AH69)="","",IF(INDIRECT(AG69)&gt;MAX(Budget!$B$3,Budget!$E$3),"","Y")),IF(ISERR(FIND($C$1,INDIRECT(AH69))),"",IF(INDIRECT(AG69)&gt;MAX(Budget!$B$3,Budget!$E$3),"","Y")))</f>
        <v/>
      </c>
      <c r="H69" s="57">
        <f t="shared" si="21"/>
        <v>69</v>
      </c>
      <c r="I69" s="57" t="e">
        <f t="shared" ca="1" si="22"/>
        <v>#N/A</v>
      </c>
      <c r="J69" s="57" t="e">
        <f t="shared" ca="1" si="23"/>
        <v>#N/A</v>
      </c>
      <c r="K69" s="57" t="e">
        <f t="shared" ca="1" si="24"/>
        <v>#N/A</v>
      </c>
      <c r="L69" s="57" t="e">
        <f t="shared" ref="L69:L77" ca="1" si="51">CONCATENATE("'ALL JOBS'!A",$J69+$K$3)</f>
        <v>#N/A</v>
      </c>
      <c r="M69" s="57" t="e">
        <f t="shared" ca="1" si="40"/>
        <v>#N/A</v>
      </c>
      <c r="N69" s="57" t="e">
        <f t="shared" ca="1" si="41"/>
        <v>#N/A</v>
      </c>
      <c r="O69" s="57" t="e">
        <f t="shared" ca="1" si="42"/>
        <v>#N/A</v>
      </c>
      <c r="P69" s="57" t="e">
        <f t="shared" ca="1" si="43"/>
        <v>#N/A</v>
      </c>
      <c r="Q69" s="57" t="e">
        <f t="shared" ca="1" si="44"/>
        <v>#N/A</v>
      </c>
      <c r="R69" s="57" t="e">
        <f t="shared" ca="1" si="45"/>
        <v>#N/A</v>
      </c>
      <c r="S69" s="55" t="str">
        <f t="shared" ca="1" si="25"/>
        <v/>
      </c>
      <c r="T69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9" s="57">
        <f t="shared" si="26"/>
        <v>69</v>
      </c>
      <c r="V69" s="57" t="e">
        <f t="shared" ca="1" si="27"/>
        <v>#N/A</v>
      </c>
      <c r="W69" s="57" t="e">
        <f t="shared" ca="1" si="28"/>
        <v>#N/A</v>
      </c>
      <c r="X69" s="57" t="e">
        <f t="shared" ref="X69:X77" ca="1" si="52">CONCATENATE("'ALL JOBS'!A",$V69+$K$3)</f>
        <v>#N/A</v>
      </c>
      <c r="Y69" s="57" t="e">
        <f t="shared" ca="1" si="46"/>
        <v>#N/A</v>
      </c>
      <c r="Z69" s="57" t="e">
        <f t="shared" ca="1" si="47"/>
        <v>#N/A</v>
      </c>
      <c r="AA69" s="57" t="e">
        <f t="shared" ca="1" si="48"/>
        <v>#N/A</v>
      </c>
      <c r="AB69" s="57" t="e">
        <f t="shared" ref="AB69:AB77" ca="1" si="53">CONCATENATE("'ALL JOBS'!F",$V69+$K$3)</f>
        <v>#N/A</v>
      </c>
      <c r="AC69" s="57" t="e">
        <f t="shared" ca="1" si="49"/>
        <v>#N/A</v>
      </c>
      <c r="AD69" s="57" t="e">
        <f t="shared" ca="1" si="50"/>
        <v>#N/A</v>
      </c>
      <c r="AE69" s="57" t="str">
        <f t="shared" ca="1" si="29"/>
        <v/>
      </c>
      <c r="AF69" s="57" t="str">
        <f t="shared" ca="1" si="39"/>
        <v/>
      </c>
      <c r="AG69" s="57" t="str">
        <f t="shared" si="31"/>
        <v>'ALL JOBS'!D75</v>
      </c>
      <c r="AH69" s="57" t="str">
        <f t="shared" si="32"/>
        <v>'ALL JOBS'!F75</v>
      </c>
      <c r="AJ69" s="57" t="e">
        <f ca="1">(OR(INDIRECT(L69)=MAX('ALL JOBS'!A:A),AJ68))</f>
        <v>#N/A</v>
      </c>
    </row>
    <row r="70" spans="1:36" ht="30" customHeight="1">
      <c r="A70" s="57" t="e">
        <f t="shared" ca="1" si="33"/>
        <v>#N/A</v>
      </c>
      <c r="B70" s="54" t="e">
        <f t="shared" ca="1" si="34"/>
        <v>#N/A</v>
      </c>
      <c r="C70" s="55" t="e">
        <f t="shared" ca="1" si="35"/>
        <v>#N/A</v>
      </c>
      <c r="D70" s="55" t="e">
        <f t="shared" ca="1" si="36"/>
        <v>#N/A</v>
      </c>
      <c r="E70" s="55" t="e">
        <f t="shared" ca="1" si="37"/>
        <v>#N/A</v>
      </c>
      <c r="F70" s="56" t="e">
        <f t="shared" ca="1" si="38"/>
        <v>#N/A</v>
      </c>
      <c r="G70" s="57" t="str">
        <f ca="1">IF($C$1="ALL",IF(INDIRECT(AH70)="","",IF(INDIRECT(AG70)&gt;MAX(Budget!$B$3,Budget!$E$3),"","Y")),IF(ISERR(FIND($C$1,INDIRECT(AH70))),"",IF(INDIRECT(AG70)&gt;MAX(Budget!$B$3,Budget!$E$3),"","Y")))</f>
        <v/>
      </c>
      <c r="H70" s="57">
        <f t="shared" si="21"/>
        <v>70</v>
      </c>
      <c r="I70" s="57" t="e">
        <f t="shared" ca="1" si="22"/>
        <v>#N/A</v>
      </c>
      <c r="J70" s="57" t="e">
        <f t="shared" ca="1" si="23"/>
        <v>#N/A</v>
      </c>
      <c r="K70" s="57" t="e">
        <f t="shared" ca="1" si="24"/>
        <v>#N/A</v>
      </c>
      <c r="L70" s="57" t="e">
        <f t="shared" ca="1" si="51"/>
        <v>#N/A</v>
      </c>
      <c r="M70" s="57" t="e">
        <f t="shared" ca="1" si="40"/>
        <v>#N/A</v>
      </c>
      <c r="N70" s="57" t="e">
        <f t="shared" ca="1" si="41"/>
        <v>#N/A</v>
      </c>
      <c r="O70" s="57" t="e">
        <f t="shared" ca="1" si="42"/>
        <v>#N/A</v>
      </c>
      <c r="P70" s="57" t="e">
        <f t="shared" ca="1" si="43"/>
        <v>#N/A</v>
      </c>
      <c r="Q70" s="57" t="e">
        <f t="shared" ca="1" si="44"/>
        <v>#N/A</v>
      </c>
      <c r="R70" s="57" t="e">
        <f t="shared" ca="1" si="45"/>
        <v>#N/A</v>
      </c>
      <c r="S70" s="55" t="str">
        <f t="shared" ca="1" si="25"/>
        <v/>
      </c>
      <c r="T70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0" s="57">
        <f t="shared" si="26"/>
        <v>70</v>
      </c>
      <c r="V70" s="57" t="e">
        <f t="shared" ca="1" si="27"/>
        <v>#N/A</v>
      </c>
      <c r="W70" s="57" t="e">
        <f t="shared" ca="1" si="28"/>
        <v>#N/A</v>
      </c>
      <c r="X70" s="57" t="e">
        <f t="shared" ca="1" si="52"/>
        <v>#N/A</v>
      </c>
      <c r="Y70" s="57" t="e">
        <f t="shared" ca="1" si="46"/>
        <v>#N/A</v>
      </c>
      <c r="Z70" s="57" t="e">
        <f t="shared" ca="1" si="47"/>
        <v>#N/A</v>
      </c>
      <c r="AA70" s="57" t="e">
        <f t="shared" ca="1" si="48"/>
        <v>#N/A</v>
      </c>
      <c r="AB70" s="57" t="e">
        <f t="shared" ca="1" si="53"/>
        <v>#N/A</v>
      </c>
      <c r="AC70" s="57" t="e">
        <f t="shared" ca="1" si="49"/>
        <v>#N/A</v>
      </c>
      <c r="AD70" s="57" t="e">
        <f t="shared" ca="1" si="50"/>
        <v>#N/A</v>
      </c>
      <c r="AE70" s="57" t="str">
        <f t="shared" ca="1" si="29"/>
        <v/>
      </c>
      <c r="AF70" s="57" t="str">
        <f t="shared" ca="1" si="39"/>
        <v/>
      </c>
      <c r="AG70" s="57" t="str">
        <f t="shared" si="31"/>
        <v>'ALL JOBS'!D76</v>
      </c>
      <c r="AH70" s="57" t="str">
        <f t="shared" si="32"/>
        <v>'ALL JOBS'!F76</v>
      </c>
      <c r="AJ70" s="57" t="e">
        <f ca="1">(OR(INDIRECT(L70)=MAX('ALL JOBS'!A:A),AJ69))</f>
        <v>#N/A</v>
      </c>
    </row>
    <row r="71" spans="1:36" ht="30" customHeight="1">
      <c r="A71" s="57" t="e">
        <f t="shared" ca="1" si="33"/>
        <v>#N/A</v>
      </c>
      <c r="B71" s="54" t="e">
        <f t="shared" ca="1" si="34"/>
        <v>#N/A</v>
      </c>
      <c r="C71" s="55" t="e">
        <f t="shared" ca="1" si="35"/>
        <v>#N/A</v>
      </c>
      <c r="D71" s="55" t="e">
        <f t="shared" ca="1" si="36"/>
        <v>#N/A</v>
      </c>
      <c r="E71" s="55" t="e">
        <f t="shared" ca="1" si="37"/>
        <v>#N/A</v>
      </c>
      <c r="F71" s="56" t="e">
        <f t="shared" ca="1" si="38"/>
        <v>#N/A</v>
      </c>
      <c r="G71" s="57" t="str">
        <f ca="1">IF($C$1="ALL",IF(INDIRECT(AH71)="","",IF(INDIRECT(AG71)&gt;MAX(Budget!$B$3,Budget!$E$3),"","Y")),IF(ISERR(FIND($C$1,INDIRECT(AH71))),"",IF(INDIRECT(AG71)&gt;MAX(Budget!$B$3,Budget!$E$3),"","Y")))</f>
        <v/>
      </c>
      <c r="H71" s="57">
        <f t="shared" si="21"/>
        <v>71</v>
      </c>
      <c r="I71" s="57" t="e">
        <f t="shared" ca="1" si="22"/>
        <v>#N/A</v>
      </c>
      <c r="J71" s="57" t="e">
        <f t="shared" ca="1" si="23"/>
        <v>#N/A</v>
      </c>
      <c r="K71" s="57" t="e">
        <f t="shared" ca="1" si="24"/>
        <v>#N/A</v>
      </c>
      <c r="L71" s="57" t="e">
        <f t="shared" ca="1" si="51"/>
        <v>#N/A</v>
      </c>
      <c r="M71" s="57" t="e">
        <f t="shared" ca="1" si="40"/>
        <v>#N/A</v>
      </c>
      <c r="N71" s="57" t="e">
        <f t="shared" ca="1" si="41"/>
        <v>#N/A</v>
      </c>
      <c r="O71" s="57" t="e">
        <f t="shared" ca="1" si="42"/>
        <v>#N/A</v>
      </c>
      <c r="P71" s="57" t="e">
        <f t="shared" ca="1" si="43"/>
        <v>#N/A</v>
      </c>
      <c r="Q71" s="57" t="e">
        <f t="shared" ca="1" si="44"/>
        <v>#N/A</v>
      </c>
      <c r="R71" s="57" t="e">
        <f t="shared" ca="1" si="45"/>
        <v>#N/A</v>
      </c>
      <c r="S71" s="55" t="str">
        <f t="shared" ca="1" si="25"/>
        <v/>
      </c>
      <c r="T71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1" s="57">
        <f t="shared" si="26"/>
        <v>71</v>
      </c>
      <c r="V71" s="57" t="e">
        <f t="shared" ca="1" si="27"/>
        <v>#N/A</v>
      </c>
      <c r="W71" s="57" t="e">
        <f t="shared" ca="1" si="28"/>
        <v>#N/A</v>
      </c>
      <c r="X71" s="57" t="e">
        <f t="shared" ca="1" si="52"/>
        <v>#N/A</v>
      </c>
      <c r="Y71" s="57" t="e">
        <f t="shared" ca="1" si="46"/>
        <v>#N/A</v>
      </c>
      <c r="Z71" s="57" t="e">
        <f t="shared" ca="1" si="47"/>
        <v>#N/A</v>
      </c>
      <c r="AA71" s="57" t="e">
        <f t="shared" ca="1" si="48"/>
        <v>#N/A</v>
      </c>
      <c r="AB71" s="57" t="e">
        <f t="shared" ca="1" si="53"/>
        <v>#N/A</v>
      </c>
      <c r="AC71" s="57" t="e">
        <f t="shared" ca="1" si="49"/>
        <v>#N/A</v>
      </c>
      <c r="AD71" s="57" t="e">
        <f t="shared" ca="1" si="50"/>
        <v>#N/A</v>
      </c>
      <c r="AE71" s="57" t="str">
        <f t="shared" ca="1" si="29"/>
        <v/>
      </c>
      <c r="AF71" s="57" t="str">
        <f t="shared" ca="1" si="39"/>
        <v/>
      </c>
      <c r="AG71" s="57" t="str">
        <f t="shared" si="31"/>
        <v>'ALL JOBS'!D77</v>
      </c>
      <c r="AH71" s="57" t="str">
        <f t="shared" si="32"/>
        <v>'ALL JOBS'!F77</v>
      </c>
      <c r="AJ71" s="57" t="e">
        <f ca="1">(OR(INDIRECT(L71)=MAX('ALL JOBS'!A:A),AJ70))</f>
        <v>#N/A</v>
      </c>
    </row>
    <row r="72" spans="1:36" ht="30" customHeight="1">
      <c r="A72" s="57" t="e">
        <f t="shared" ca="1" si="33"/>
        <v>#N/A</v>
      </c>
      <c r="B72" s="54" t="e">
        <f t="shared" ca="1" si="34"/>
        <v>#N/A</v>
      </c>
      <c r="C72" s="55" t="e">
        <f t="shared" ca="1" si="35"/>
        <v>#N/A</v>
      </c>
      <c r="D72" s="55" t="e">
        <f t="shared" ca="1" si="36"/>
        <v>#N/A</v>
      </c>
      <c r="E72" s="55" t="e">
        <f t="shared" ca="1" si="37"/>
        <v>#N/A</v>
      </c>
      <c r="F72" s="56" t="e">
        <f t="shared" ca="1" si="38"/>
        <v>#N/A</v>
      </c>
      <c r="G72" s="57" t="str">
        <f ca="1">IF($C$1="ALL",IF(INDIRECT(AH72)="","",IF(INDIRECT(AG72)&gt;MAX(Budget!$B$3,Budget!$E$3),"","Y")),IF(ISERR(FIND($C$1,INDIRECT(AH72))),"",IF(INDIRECT(AG72)&gt;MAX(Budget!$B$3,Budget!$E$3),"","Y")))</f>
        <v/>
      </c>
      <c r="H72" s="57">
        <f t="shared" si="21"/>
        <v>72</v>
      </c>
      <c r="I72" s="57" t="e">
        <f t="shared" ca="1" si="22"/>
        <v>#N/A</v>
      </c>
      <c r="J72" s="57" t="e">
        <f t="shared" ca="1" si="23"/>
        <v>#N/A</v>
      </c>
      <c r="K72" s="57" t="e">
        <f t="shared" ca="1" si="24"/>
        <v>#N/A</v>
      </c>
      <c r="L72" s="57" t="e">
        <f t="shared" ca="1" si="51"/>
        <v>#N/A</v>
      </c>
      <c r="M72" s="57" t="e">
        <f t="shared" ca="1" si="40"/>
        <v>#N/A</v>
      </c>
      <c r="N72" s="57" t="e">
        <f t="shared" ca="1" si="41"/>
        <v>#N/A</v>
      </c>
      <c r="O72" s="57" t="e">
        <f t="shared" ca="1" si="42"/>
        <v>#N/A</v>
      </c>
      <c r="P72" s="57" t="e">
        <f t="shared" ca="1" si="43"/>
        <v>#N/A</v>
      </c>
      <c r="Q72" s="57" t="e">
        <f t="shared" ca="1" si="44"/>
        <v>#N/A</v>
      </c>
      <c r="R72" s="57" t="e">
        <f t="shared" ca="1" si="45"/>
        <v>#N/A</v>
      </c>
      <c r="S72" s="55" t="str">
        <f t="shared" ca="1" si="25"/>
        <v/>
      </c>
      <c r="T72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2" s="57">
        <f t="shared" si="26"/>
        <v>72</v>
      </c>
      <c r="V72" s="57" t="e">
        <f t="shared" ca="1" si="27"/>
        <v>#N/A</v>
      </c>
      <c r="W72" s="57" t="e">
        <f t="shared" ca="1" si="28"/>
        <v>#N/A</v>
      </c>
      <c r="X72" s="57" t="e">
        <f t="shared" ca="1" si="52"/>
        <v>#N/A</v>
      </c>
      <c r="Y72" s="57" t="e">
        <f t="shared" ca="1" si="46"/>
        <v>#N/A</v>
      </c>
      <c r="Z72" s="57" t="e">
        <f t="shared" ca="1" si="47"/>
        <v>#N/A</v>
      </c>
      <c r="AA72" s="57" t="e">
        <f t="shared" ca="1" si="48"/>
        <v>#N/A</v>
      </c>
      <c r="AB72" s="57" t="e">
        <f t="shared" ca="1" si="53"/>
        <v>#N/A</v>
      </c>
      <c r="AC72" s="57" t="e">
        <f t="shared" ca="1" si="49"/>
        <v>#N/A</v>
      </c>
      <c r="AD72" s="57" t="e">
        <f t="shared" ca="1" si="50"/>
        <v>#N/A</v>
      </c>
      <c r="AE72" s="57" t="str">
        <f t="shared" ca="1" si="29"/>
        <v/>
      </c>
      <c r="AF72" s="57" t="str">
        <f t="shared" ca="1" si="39"/>
        <v/>
      </c>
      <c r="AG72" s="57" t="str">
        <f t="shared" si="31"/>
        <v>'ALL JOBS'!D78</v>
      </c>
      <c r="AH72" s="57" t="str">
        <f t="shared" si="32"/>
        <v>'ALL JOBS'!F78</v>
      </c>
      <c r="AJ72" s="57" t="e">
        <f ca="1">(OR(INDIRECT(L72)=MAX('ALL JOBS'!A:A),AJ71))</f>
        <v>#N/A</v>
      </c>
    </row>
    <row r="73" spans="1:36" ht="30" customHeight="1">
      <c r="A73" s="57" t="e">
        <f t="shared" ca="1" si="33"/>
        <v>#N/A</v>
      </c>
      <c r="B73" s="54" t="e">
        <f t="shared" ca="1" si="34"/>
        <v>#N/A</v>
      </c>
      <c r="C73" s="55" t="e">
        <f t="shared" ca="1" si="35"/>
        <v>#N/A</v>
      </c>
      <c r="D73" s="55" t="e">
        <f t="shared" ca="1" si="36"/>
        <v>#N/A</v>
      </c>
      <c r="E73" s="55" t="e">
        <f t="shared" ca="1" si="37"/>
        <v>#N/A</v>
      </c>
      <c r="F73" s="56" t="e">
        <f t="shared" ca="1" si="38"/>
        <v>#N/A</v>
      </c>
      <c r="G73" s="57" t="str">
        <f ca="1">IF($C$1="ALL",IF(INDIRECT(AH73)="","",IF(INDIRECT(AG73)&gt;MAX(Budget!$B$3,Budget!$E$3),"","Y")),IF(ISERR(FIND($C$1,INDIRECT(AH73))),"",IF(INDIRECT(AG73)&gt;MAX(Budget!$B$3,Budget!$E$3),"","Y")))</f>
        <v/>
      </c>
      <c r="H73" s="57">
        <f>ROW(G73)</f>
        <v>73</v>
      </c>
      <c r="I73" s="57" t="e">
        <f ca="1">VLOOKUP("Y",INDIRECT(K73),2,FALSE)</f>
        <v>#N/A</v>
      </c>
      <c r="J73" s="57" t="e">
        <f ca="1">VLOOKUP("Y",INDIRECT(K73),2,FALSE)</f>
        <v>#N/A</v>
      </c>
      <c r="K73" s="57" t="e">
        <f ca="1">CONCATENATE("G",J72+1,":I72")</f>
        <v>#N/A</v>
      </c>
      <c r="L73" s="57" t="e">
        <f t="shared" ca="1" si="51"/>
        <v>#N/A</v>
      </c>
      <c r="M73" s="57" t="e">
        <f t="shared" ca="1" si="40"/>
        <v>#N/A</v>
      </c>
      <c r="N73" s="57" t="e">
        <f t="shared" ca="1" si="41"/>
        <v>#N/A</v>
      </c>
      <c r="O73" s="57" t="e">
        <f t="shared" ca="1" si="42"/>
        <v>#N/A</v>
      </c>
      <c r="P73" s="57" t="e">
        <f t="shared" ca="1" si="43"/>
        <v>#N/A</v>
      </c>
      <c r="Q73" s="57" t="e">
        <f t="shared" ca="1" si="44"/>
        <v>#N/A</v>
      </c>
      <c r="R73" s="57" t="e">
        <f t="shared" ca="1" si="45"/>
        <v>#N/A</v>
      </c>
      <c r="S73" s="55" t="str">
        <f ca="1">IF(ISNA(I73),"","Y")</f>
        <v/>
      </c>
      <c r="T73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3" s="57">
        <f>H73</f>
        <v>73</v>
      </c>
      <c r="V73" s="57" t="e">
        <f ca="1">IF(AND(ISNA(I73),ISNA(I72),ISNA(I70)),VLOOKUP("Y",INDIRECT(W73),2,FALSE),V72)</f>
        <v>#N/A</v>
      </c>
      <c r="W73" s="57" t="e">
        <f ca="1">CONCATENATE("T",V72+1,":U72")</f>
        <v>#N/A</v>
      </c>
      <c r="X73" s="57" t="e">
        <f t="shared" ca="1" si="52"/>
        <v>#N/A</v>
      </c>
      <c r="Y73" s="57" t="e">
        <f t="shared" ca="1" si="46"/>
        <v>#N/A</v>
      </c>
      <c r="Z73" s="57" t="e">
        <f t="shared" ca="1" si="47"/>
        <v>#N/A</v>
      </c>
      <c r="AA73" s="57" t="e">
        <f t="shared" ca="1" si="48"/>
        <v>#N/A</v>
      </c>
      <c r="AB73" s="57" t="e">
        <f t="shared" ca="1" si="53"/>
        <v>#N/A</v>
      </c>
      <c r="AC73" s="57" t="e">
        <f t="shared" ca="1" si="49"/>
        <v>#N/A</v>
      </c>
      <c r="AD73" s="57" t="e">
        <f t="shared" ca="1" si="50"/>
        <v>#N/A</v>
      </c>
      <c r="AE73" s="57" t="str">
        <f ca="1">IF(ISNA(V73),"",IF(V73=V72,"","Y"))</f>
        <v/>
      </c>
      <c r="AF73" s="57" t="str">
        <f t="shared" ca="1" si="39"/>
        <v/>
      </c>
      <c r="AG73" s="57" t="str">
        <f>CONCATENATE("'ALL JOBS'!D",ROW(AF73)+6)</f>
        <v>'ALL JOBS'!D79</v>
      </c>
      <c r="AH73" s="57" t="str">
        <f>CONCATENATE("'ALL JOBS'!F",ROW(AF73)+6)</f>
        <v>'ALL JOBS'!F79</v>
      </c>
      <c r="AJ73" s="57" t="e">
        <f ca="1">(OR(INDIRECT(L73)=MAX('ALL JOBS'!A:A),AJ72))</f>
        <v>#N/A</v>
      </c>
    </row>
    <row r="74" spans="1:36" ht="30" customHeight="1">
      <c r="A74" s="57" t="e">
        <f t="shared" ca="1" si="33"/>
        <v>#N/A</v>
      </c>
      <c r="B74" s="54" t="e">
        <f t="shared" ca="1" si="34"/>
        <v>#N/A</v>
      </c>
      <c r="C74" s="55" t="e">
        <f t="shared" ca="1" si="35"/>
        <v>#N/A</v>
      </c>
      <c r="D74" s="55" t="e">
        <f t="shared" ca="1" si="36"/>
        <v>#N/A</v>
      </c>
      <c r="E74" s="55" t="e">
        <f t="shared" ca="1" si="37"/>
        <v>#N/A</v>
      </c>
      <c r="F74" s="56" t="e">
        <f t="shared" ca="1" si="38"/>
        <v>#N/A</v>
      </c>
      <c r="G74" s="57" t="str">
        <f ca="1">IF($C$1="ALL",IF(INDIRECT(AH74)="","",IF(INDIRECT(AG74)&gt;MAX(Budget!$B$3,Budget!$E$3),"","Y")),IF(ISERR(FIND($C$1,INDIRECT(AH74))),"",IF(INDIRECT(AG74)&gt;MAX(Budget!$B$3,Budget!$E$3),"","Y")))</f>
        <v/>
      </c>
      <c r="H74" s="57">
        <f>ROW(G74)</f>
        <v>74</v>
      </c>
      <c r="I74" s="57" t="e">
        <f ca="1">VLOOKUP("Y",INDIRECT(K74),2,FALSE)</f>
        <v>#N/A</v>
      </c>
      <c r="J74" s="57" t="e">
        <f ca="1">VLOOKUP("Y",INDIRECT(K74),2,FALSE)</f>
        <v>#N/A</v>
      </c>
      <c r="K74" s="57" t="e">
        <f ca="1">CONCATENATE("G",J73+1,":I72")</f>
        <v>#N/A</v>
      </c>
      <c r="L74" s="57" t="e">
        <f t="shared" ca="1" si="51"/>
        <v>#N/A</v>
      </c>
      <c r="M74" s="57" t="e">
        <f t="shared" ca="1" si="40"/>
        <v>#N/A</v>
      </c>
      <c r="N74" s="57" t="e">
        <f t="shared" ca="1" si="41"/>
        <v>#N/A</v>
      </c>
      <c r="O74" s="57" t="e">
        <f t="shared" ca="1" si="42"/>
        <v>#N/A</v>
      </c>
      <c r="P74" s="57" t="e">
        <f t="shared" ca="1" si="43"/>
        <v>#N/A</v>
      </c>
      <c r="Q74" s="57" t="e">
        <f t="shared" ca="1" si="44"/>
        <v>#N/A</v>
      </c>
      <c r="R74" s="57" t="e">
        <f t="shared" ca="1" si="45"/>
        <v>#N/A</v>
      </c>
      <c r="S74" s="55" t="str">
        <f ca="1">IF(ISNA(I74),"","Y")</f>
        <v/>
      </c>
      <c r="T74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4" s="57">
        <f>H74</f>
        <v>74</v>
      </c>
      <c r="V74" s="57" t="e">
        <f ca="1">IF(AND(ISNA(I74),ISNA(I73),ISNA(I71)),VLOOKUP("Y",INDIRECT(W74),2,FALSE),V73)</f>
        <v>#N/A</v>
      </c>
      <c r="W74" s="57" t="e">
        <f ca="1">CONCATENATE("T",V73+1,":U72")</f>
        <v>#N/A</v>
      </c>
      <c r="X74" s="57" t="e">
        <f t="shared" ca="1" si="52"/>
        <v>#N/A</v>
      </c>
      <c r="Y74" s="57" t="e">
        <f t="shared" ca="1" si="46"/>
        <v>#N/A</v>
      </c>
      <c r="Z74" s="57" t="e">
        <f t="shared" ca="1" si="47"/>
        <v>#N/A</v>
      </c>
      <c r="AA74" s="57" t="e">
        <f t="shared" ca="1" si="48"/>
        <v>#N/A</v>
      </c>
      <c r="AB74" s="57" t="e">
        <f t="shared" ca="1" si="53"/>
        <v>#N/A</v>
      </c>
      <c r="AC74" s="57" t="e">
        <f t="shared" ca="1" si="49"/>
        <v>#N/A</v>
      </c>
      <c r="AD74" s="57" t="e">
        <f t="shared" ca="1" si="50"/>
        <v>#N/A</v>
      </c>
      <c r="AE74" s="57" t="str">
        <f ca="1">IF(ISNA(V74),"",IF(V74=V73,"","Y"))</f>
        <v/>
      </c>
      <c r="AF74" s="57" t="str">
        <f t="shared" ca="1" si="39"/>
        <v/>
      </c>
      <c r="AG74" s="57" t="str">
        <f>CONCATENATE("'ALL JOBS'!D",ROW(AF74)+6)</f>
        <v>'ALL JOBS'!D80</v>
      </c>
      <c r="AH74" s="57" t="str">
        <f>CONCATENATE("'ALL JOBS'!F",ROW(AF74)+6)</f>
        <v>'ALL JOBS'!F80</v>
      </c>
      <c r="AJ74" s="57" t="e">
        <f ca="1">(OR(INDIRECT(L74)=MAX('ALL JOBS'!A:A),AJ73))</f>
        <v>#N/A</v>
      </c>
    </row>
    <row r="75" spans="1:36" ht="30" customHeight="1">
      <c r="A75" s="57" t="e">
        <f t="shared" ca="1" si="33"/>
        <v>#N/A</v>
      </c>
      <c r="B75" s="54" t="e">
        <f t="shared" ca="1" si="34"/>
        <v>#N/A</v>
      </c>
      <c r="C75" s="55" t="e">
        <f t="shared" ca="1" si="35"/>
        <v>#N/A</v>
      </c>
      <c r="D75" s="55" t="e">
        <f t="shared" ca="1" si="36"/>
        <v>#N/A</v>
      </c>
      <c r="E75" s="55" t="e">
        <f t="shared" ca="1" si="37"/>
        <v>#N/A</v>
      </c>
      <c r="F75" s="56" t="e">
        <f t="shared" ca="1" si="38"/>
        <v>#N/A</v>
      </c>
      <c r="G75" s="57" t="str">
        <f ca="1">IF($C$1="ALL",IF(INDIRECT(AH75)="","",IF(INDIRECT(AG75)&gt;MAX(Budget!$B$3,Budget!$E$3),"","Y")),IF(ISERR(FIND($C$1,INDIRECT(AH75))),"",IF(INDIRECT(AG75)&gt;MAX(Budget!$B$3,Budget!$E$3),"","Y")))</f>
        <v/>
      </c>
      <c r="H75" s="57">
        <f>ROW(G75)</f>
        <v>75</v>
      </c>
      <c r="I75" s="57" t="e">
        <f ca="1">VLOOKUP("Y",INDIRECT(K75),2,FALSE)</f>
        <v>#N/A</v>
      </c>
      <c r="J75" s="57" t="e">
        <f ca="1">VLOOKUP("Y",INDIRECT(K75),2,FALSE)</f>
        <v>#N/A</v>
      </c>
      <c r="K75" s="57" t="e">
        <f ca="1">CONCATENATE("G",J74+1,":I72")</f>
        <v>#N/A</v>
      </c>
      <c r="L75" s="57" t="e">
        <f t="shared" ca="1" si="51"/>
        <v>#N/A</v>
      </c>
      <c r="M75" s="57" t="e">
        <f t="shared" ca="1" si="40"/>
        <v>#N/A</v>
      </c>
      <c r="N75" s="57" t="e">
        <f t="shared" ca="1" si="41"/>
        <v>#N/A</v>
      </c>
      <c r="O75" s="57" t="e">
        <f t="shared" ca="1" si="42"/>
        <v>#N/A</v>
      </c>
      <c r="P75" s="57" t="e">
        <f t="shared" ca="1" si="43"/>
        <v>#N/A</v>
      </c>
      <c r="Q75" s="57" t="e">
        <f t="shared" ca="1" si="44"/>
        <v>#N/A</v>
      </c>
      <c r="R75" s="57" t="e">
        <f t="shared" ca="1" si="45"/>
        <v>#N/A</v>
      </c>
      <c r="S75" s="55" t="str">
        <f ca="1">IF(ISNA(I75),"","Y")</f>
        <v/>
      </c>
      <c r="T75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5" s="57">
        <f>H75</f>
        <v>75</v>
      </c>
      <c r="V75" s="57" t="e">
        <f ca="1">IF(AND(ISNA(I75),ISNA(I74),ISNA(I72)),VLOOKUP("Y",INDIRECT(W75),2,FALSE),V74)</f>
        <v>#N/A</v>
      </c>
      <c r="W75" s="57" t="e">
        <f ca="1">CONCATENATE("T",V74+1,":U72")</f>
        <v>#N/A</v>
      </c>
      <c r="X75" s="57" t="e">
        <f t="shared" ca="1" si="52"/>
        <v>#N/A</v>
      </c>
      <c r="Y75" s="57" t="e">
        <f t="shared" ca="1" si="46"/>
        <v>#N/A</v>
      </c>
      <c r="Z75" s="57" t="e">
        <f t="shared" ca="1" si="47"/>
        <v>#N/A</v>
      </c>
      <c r="AA75" s="57" t="e">
        <f t="shared" ca="1" si="48"/>
        <v>#N/A</v>
      </c>
      <c r="AB75" s="57" t="e">
        <f t="shared" ca="1" si="53"/>
        <v>#N/A</v>
      </c>
      <c r="AC75" s="57" t="e">
        <f t="shared" ca="1" si="49"/>
        <v>#N/A</v>
      </c>
      <c r="AD75" s="57" t="e">
        <f t="shared" ca="1" si="50"/>
        <v>#N/A</v>
      </c>
      <c r="AE75" s="57" t="str">
        <f ca="1">IF(ISNA(V75),"",IF(V75=V74,"","Y"))</f>
        <v/>
      </c>
      <c r="AF75" s="57" t="str">
        <f t="shared" ca="1" si="39"/>
        <v/>
      </c>
      <c r="AG75" s="57" t="str">
        <f>CONCATENATE("'ALL JOBS'!D",ROW(AF75)+6)</f>
        <v>'ALL JOBS'!D81</v>
      </c>
      <c r="AH75" s="57" t="str">
        <f>CONCATENATE("'ALL JOBS'!F",ROW(AF75)+6)</f>
        <v>'ALL JOBS'!F81</v>
      </c>
      <c r="AJ75" s="57" t="e">
        <f ca="1">(OR(INDIRECT(L75)=MAX('ALL JOBS'!A:A),AJ74))</f>
        <v>#N/A</v>
      </c>
    </row>
    <row r="76" spans="1:36" ht="30" customHeight="1">
      <c r="A76" s="57" t="e">
        <f t="shared" ca="1" si="33"/>
        <v>#N/A</v>
      </c>
      <c r="B76" s="54" t="e">
        <f t="shared" ca="1" si="34"/>
        <v>#N/A</v>
      </c>
      <c r="C76" s="55" t="e">
        <f t="shared" ca="1" si="35"/>
        <v>#N/A</v>
      </c>
      <c r="D76" s="55" t="e">
        <f t="shared" ca="1" si="36"/>
        <v>#N/A</v>
      </c>
      <c r="E76" s="55" t="e">
        <f t="shared" ca="1" si="37"/>
        <v>#N/A</v>
      </c>
      <c r="F76" s="56" t="e">
        <f t="shared" ca="1" si="38"/>
        <v>#N/A</v>
      </c>
      <c r="G76" s="57" t="str">
        <f ca="1">IF($C$1="ALL",IF(INDIRECT(AH76)="","",IF(INDIRECT(AG76)&gt;MAX(Budget!$B$3,Budget!$E$3),"","Y")),IF(ISERR(FIND($C$1,INDIRECT(AH76))),"",IF(INDIRECT(AG76)&gt;MAX(Budget!$B$3,Budget!$E$3),"","Y")))</f>
        <v/>
      </c>
      <c r="H76" s="57">
        <f>ROW(G76)</f>
        <v>76</v>
      </c>
      <c r="I76" s="57" t="e">
        <f ca="1">VLOOKUP("Y",INDIRECT(K76),2,FALSE)</f>
        <v>#N/A</v>
      </c>
      <c r="J76" s="57" t="e">
        <f ca="1">VLOOKUP("Y",INDIRECT(K76),2,FALSE)</f>
        <v>#N/A</v>
      </c>
      <c r="K76" s="57" t="e">
        <f ca="1">CONCATENATE("G",J75+1,":I72")</f>
        <v>#N/A</v>
      </c>
      <c r="L76" s="57" t="e">
        <f t="shared" ca="1" si="51"/>
        <v>#N/A</v>
      </c>
      <c r="M76" s="57" t="e">
        <f t="shared" ca="1" si="40"/>
        <v>#N/A</v>
      </c>
      <c r="N76" s="57" t="e">
        <f t="shared" ca="1" si="41"/>
        <v>#N/A</v>
      </c>
      <c r="O76" s="57" t="e">
        <f t="shared" ca="1" si="42"/>
        <v>#N/A</v>
      </c>
      <c r="P76" s="57" t="e">
        <f t="shared" ca="1" si="43"/>
        <v>#N/A</v>
      </c>
      <c r="Q76" s="57" t="e">
        <f t="shared" ca="1" si="44"/>
        <v>#N/A</v>
      </c>
      <c r="R76" s="57" t="e">
        <f t="shared" ca="1" si="45"/>
        <v>#N/A</v>
      </c>
      <c r="S76" s="55" t="str">
        <f ca="1">IF(ISNA(I76),"","Y")</f>
        <v/>
      </c>
      <c r="T76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6" s="57">
        <f>H76</f>
        <v>76</v>
      </c>
      <c r="V76" s="57" t="e">
        <f ca="1">IF(AND(ISNA(I76),ISNA(I75),ISNA(I73)),VLOOKUP("Y",INDIRECT(W76),2,FALSE),V75)</f>
        <v>#N/A</v>
      </c>
      <c r="W76" s="57" t="e">
        <f ca="1">CONCATENATE("T",V75+1,":U72")</f>
        <v>#N/A</v>
      </c>
      <c r="X76" s="57" t="e">
        <f t="shared" ca="1" si="52"/>
        <v>#N/A</v>
      </c>
      <c r="Y76" s="57" t="e">
        <f t="shared" ca="1" si="46"/>
        <v>#N/A</v>
      </c>
      <c r="Z76" s="57" t="e">
        <f t="shared" ca="1" si="47"/>
        <v>#N/A</v>
      </c>
      <c r="AA76" s="57" t="e">
        <f t="shared" ca="1" si="48"/>
        <v>#N/A</v>
      </c>
      <c r="AB76" s="57" t="e">
        <f t="shared" ca="1" si="53"/>
        <v>#N/A</v>
      </c>
      <c r="AC76" s="57" t="e">
        <f t="shared" ca="1" si="49"/>
        <v>#N/A</v>
      </c>
      <c r="AD76" s="57" t="e">
        <f t="shared" ca="1" si="50"/>
        <v>#N/A</v>
      </c>
      <c r="AE76" s="57" t="str">
        <f ca="1">IF(ISNA(V76),"",IF(V76=V75,"","Y"))</f>
        <v/>
      </c>
      <c r="AF76" s="57" t="str">
        <f t="shared" ca="1" si="39"/>
        <v/>
      </c>
      <c r="AG76" s="57" t="str">
        <f>CONCATENATE("'ALL JOBS'!D",ROW(AF76)+6)</f>
        <v>'ALL JOBS'!D82</v>
      </c>
      <c r="AH76" s="57" t="str">
        <f>CONCATENATE("'ALL JOBS'!F",ROW(AF76)+6)</f>
        <v>'ALL JOBS'!F82</v>
      </c>
      <c r="AJ76" s="57" t="e">
        <f ca="1">(OR(INDIRECT(L76)=MAX('ALL JOBS'!A:A),AJ75))</f>
        <v>#N/A</v>
      </c>
    </row>
    <row r="77" spans="1:36" ht="30" customHeight="1" thickBot="1">
      <c r="A77" s="57" t="e">
        <f t="shared" ca="1" si="33"/>
        <v>#N/A</v>
      </c>
      <c r="B77" s="54" t="e">
        <f t="shared" ca="1" si="34"/>
        <v>#N/A</v>
      </c>
      <c r="C77" s="55" t="e">
        <f t="shared" ca="1" si="35"/>
        <v>#N/A</v>
      </c>
      <c r="D77" s="55" t="e">
        <f t="shared" ca="1" si="36"/>
        <v>#N/A</v>
      </c>
      <c r="E77" s="55" t="e">
        <f t="shared" ca="1" si="37"/>
        <v>#N/A</v>
      </c>
      <c r="F77" s="56" t="e">
        <f t="shared" ca="1" si="38"/>
        <v>#N/A</v>
      </c>
      <c r="G77" s="57" t="str">
        <f ca="1">IF($C$1="ALL",IF(INDIRECT(AH77)="","",IF(INDIRECT(AG77)&gt;MAX(Budget!$B$3,Budget!$E$3),"","Y")),IF(ISERR(FIND($C$1,INDIRECT(AH77))),"",IF(INDIRECT(AG77)&gt;MAX(Budget!$B$3,Budget!$E$3),"","Y")))</f>
        <v/>
      </c>
      <c r="H77" s="57">
        <f>ROW(G77)</f>
        <v>77</v>
      </c>
      <c r="I77" s="57" t="e">
        <f ca="1">VLOOKUP("Y",INDIRECT(K77),2,FALSE)</f>
        <v>#N/A</v>
      </c>
      <c r="J77" s="57" t="e">
        <f ca="1">VLOOKUP("Y",INDIRECT(K77),2,FALSE)</f>
        <v>#N/A</v>
      </c>
      <c r="K77" s="57" t="e">
        <f ca="1">CONCATENATE("G",J76+1,":I72")</f>
        <v>#N/A</v>
      </c>
      <c r="L77" s="57" t="e">
        <f t="shared" ca="1" si="51"/>
        <v>#N/A</v>
      </c>
      <c r="M77" s="57" t="e">
        <f t="shared" ca="1" si="40"/>
        <v>#N/A</v>
      </c>
      <c r="N77" s="57" t="e">
        <f t="shared" ca="1" si="41"/>
        <v>#N/A</v>
      </c>
      <c r="O77" s="57" t="e">
        <f t="shared" ca="1" si="42"/>
        <v>#N/A</v>
      </c>
      <c r="P77" s="57" t="e">
        <f t="shared" ca="1" si="43"/>
        <v>#N/A</v>
      </c>
      <c r="Q77" s="57" t="e">
        <f t="shared" ca="1" si="44"/>
        <v>#N/A</v>
      </c>
      <c r="R77" s="57" t="e">
        <f t="shared" ca="1" si="45"/>
        <v>#N/A</v>
      </c>
      <c r="S77" s="55" t="str">
        <f ca="1">IF(ISNA(I77),"","Y")</f>
        <v/>
      </c>
      <c r="T77" s="58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7" s="57">
        <f>H77</f>
        <v>77</v>
      </c>
      <c r="V77" s="57" t="e">
        <f ca="1">IF(AND(ISNA(I77),ISNA(I76),ISNA(I74)),VLOOKUP("Y",INDIRECT(W77),2,FALSE),V76)</f>
        <v>#N/A</v>
      </c>
      <c r="W77" s="57" t="e">
        <f ca="1">CONCATENATE("T",V76+1,":U72")</f>
        <v>#N/A</v>
      </c>
      <c r="X77" s="57" t="e">
        <f t="shared" ca="1" si="52"/>
        <v>#N/A</v>
      </c>
      <c r="Y77" s="57" t="e">
        <f t="shared" ca="1" si="46"/>
        <v>#N/A</v>
      </c>
      <c r="Z77" s="57" t="e">
        <f t="shared" ca="1" si="47"/>
        <v>#N/A</v>
      </c>
      <c r="AA77" s="57" t="e">
        <f t="shared" ca="1" si="48"/>
        <v>#N/A</v>
      </c>
      <c r="AB77" s="57" t="e">
        <f t="shared" ca="1" si="53"/>
        <v>#N/A</v>
      </c>
      <c r="AC77" s="57" t="e">
        <f t="shared" ca="1" si="49"/>
        <v>#N/A</v>
      </c>
      <c r="AD77" s="57" t="e">
        <f t="shared" ca="1" si="50"/>
        <v>#N/A</v>
      </c>
      <c r="AE77" s="57" t="str">
        <f ca="1">IF(ISNA(V77),"",IF(V77=V76,"","Y"))</f>
        <v/>
      </c>
      <c r="AF77" s="57" t="str">
        <f t="shared" ca="1" si="39"/>
        <v/>
      </c>
      <c r="AG77" s="57" t="str">
        <f>CONCATENATE("'ALL JOBS'!D",ROW(AF77)+6)</f>
        <v>'ALL JOBS'!D83</v>
      </c>
      <c r="AH77" s="57" t="str">
        <f>CONCATENATE("'ALL JOBS'!F",ROW(AF77)+6)</f>
        <v>'ALL JOBS'!F83</v>
      </c>
      <c r="AJ77" s="57" t="e">
        <f ca="1">(OR(INDIRECT(L77)=MAX('ALL JOBS'!A:A),AJ76))</f>
        <v>#N/A</v>
      </c>
    </row>
    <row r="78" spans="1:36" ht="16" thickTop="1">
      <c r="C78" s="137" t="s">
        <v>143</v>
      </c>
      <c r="D78" s="138"/>
      <c r="AF78" s="57" t="str">
        <f>IF(AND($AE79="Y",$AE78=""),"",IF($AE78="Y",0,IF($S78="Y",ROW(B78),"")))</f>
        <v/>
      </c>
    </row>
    <row r="79" spans="1:36">
      <c r="C79" s="118" t="s">
        <v>142</v>
      </c>
      <c r="D79" s="119" t="s">
        <v>141</v>
      </c>
      <c r="AF79" s="57" t="str">
        <f>IF(AND($AE80="Y",$AE79=""),"",IF($AE79="Y",0,IF($S79="Y",ROW(D79),"")))</f>
        <v/>
      </c>
    </row>
    <row r="80" spans="1:36" ht="15.75" customHeight="1">
      <c r="B80" s="45">
        <v>0</v>
      </c>
      <c r="C80" s="120" t="s">
        <v>66</v>
      </c>
      <c r="D80" s="121"/>
    </row>
    <row r="81" spans="2:4" ht="15.75" customHeight="1">
      <c r="B81" s="45">
        <v>1</v>
      </c>
      <c r="C81" s="120" t="s">
        <v>42</v>
      </c>
      <c r="D81" s="121">
        <f>B81+1</f>
        <v>2</v>
      </c>
    </row>
    <row r="82" spans="2:4" ht="15.75" customHeight="1">
      <c r="B82" s="45">
        <f>B81+1</f>
        <v>2</v>
      </c>
      <c r="C82" s="120" t="s">
        <v>51</v>
      </c>
      <c r="D82" s="121">
        <f t="shared" ref="D82:D95" si="54">B82+1</f>
        <v>3</v>
      </c>
    </row>
    <row r="83" spans="2:4" ht="15.75" customHeight="1">
      <c r="B83" s="45">
        <f t="shared" ref="B83:B92" si="55">B82+1</f>
        <v>3</v>
      </c>
      <c r="C83" s="120" t="s">
        <v>38</v>
      </c>
      <c r="D83" s="121">
        <f t="shared" si="54"/>
        <v>4</v>
      </c>
    </row>
    <row r="84" spans="2:4" ht="15.75" customHeight="1">
      <c r="B84" s="45">
        <f t="shared" si="55"/>
        <v>4</v>
      </c>
      <c r="C84" s="120" t="s">
        <v>48</v>
      </c>
      <c r="D84" s="121">
        <f t="shared" si="54"/>
        <v>5</v>
      </c>
    </row>
    <row r="85" spans="2:4" ht="15.75" customHeight="1">
      <c r="B85" s="45">
        <f t="shared" si="55"/>
        <v>5</v>
      </c>
      <c r="C85" s="120" t="s">
        <v>37</v>
      </c>
      <c r="D85" s="121">
        <f t="shared" si="54"/>
        <v>6</v>
      </c>
    </row>
    <row r="86" spans="2:4" ht="15.75" customHeight="1">
      <c r="B86" s="45">
        <f t="shared" si="55"/>
        <v>6</v>
      </c>
      <c r="C86" s="120" t="s">
        <v>83</v>
      </c>
      <c r="D86" s="121">
        <f t="shared" si="54"/>
        <v>7</v>
      </c>
    </row>
    <row r="87" spans="2:4" ht="15.75" customHeight="1">
      <c r="B87" s="45">
        <f t="shared" si="55"/>
        <v>7</v>
      </c>
      <c r="C87" s="120" t="s">
        <v>41</v>
      </c>
      <c r="D87" s="121">
        <f t="shared" si="54"/>
        <v>8</v>
      </c>
    </row>
    <row r="88" spans="2:4" ht="15.75" customHeight="1">
      <c r="B88" s="45">
        <f t="shared" si="55"/>
        <v>8</v>
      </c>
      <c r="C88" s="120" t="s">
        <v>46</v>
      </c>
      <c r="D88" s="121">
        <f t="shared" si="54"/>
        <v>9</v>
      </c>
    </row>
    <row r="89" spans="2:4" ht="15.75" customHeight="1">
      <c r="B89" s="45">
        <f t="shared" si="55"/>
        <v>9</v>
      </c>
      <c r="C89" s="120" t="s">
        <v>9</v>
      </c>
      <c r="D89" s="121">
        <f t="shared" si="54"/>
        <v>10</v>
      </c>
    </row>
    <row r="90" spans="2:4" ht="15.75" customHeight="1">
      <c r="B90" s="45">
        <f t="shared" si="55"/>
        <v>10</v>
      </c>
      <c r="C90" s="120" t="s">
        <v>45</v>
      </c>
      <c r="D90" s="121">
        <f t="shared" si="54"/>
        <v>11</v>
      </c>
    </row>
    <row r="91" spans="2:4" ht="15.75" customHeight="1">
      <c r="B91" s="45">
        <f t="shared" si="55"/>
        <v>11</v>
      </c>
      <c r="C91" s="120" t="s">
        <v>86</v>
      </c>
      <c r="D91" s="121">
        <f t="shared" si="54"/>
        <v>12</v>
      </c>
    </row>
    <row r="92" spans="2:4">
      <c r="B92" s="45">
        <f t="shared" si="55"/>
        <v>12</v>
      </c>
      <c r="C92" s="120" t="s">
        <v>11</v>
      </c>
      <c r="D92" s="121">
        <f t="shared" si="54"/>
        <v>13</v>
      </c>
    </row>
    <row r="93" spans="2:4">
      <c r="B93" s="57">
        <v>13</v>
      </c>
      <c r="C93" s="120" t="s">
        <v>75</v>
      </c>
      <c r="D93" s="121">
        <f t="shared" si="54"/>
        <v>14</v>
      </c>
    </row>
    <row r="94" spans="2:4" ht="16" thickBot="1">
      <c r="B94" s="57">
        <v>14</v>
      </c>
      <c r="C94" s="122" t="s">
        <v>135</v>
      </c>
      <c r="D94" s="123">
        <f t="shared" si="54"/>
        <v>15</v>
      </c>
    </row>
    <row r="95" spans="2:4" ht="16.5" thickTop="1" thickBot="1">
      <c r="B95" s="57">
        <v>15</v>
      </c>
      <c r="C95" s="124" t="s">
        <v>65</v>
      </c>
      <c r="D95" s="125">
        <f t="shared" si="54"/>
        <v>16</v>
      </c>
    </row>
    <row r="96" spans="2:4" ht="16" thickTop="1"/>
  </sheetData>
  <sheetProtection sheet="1"/>
  <mergeCells count="3">
    <mergeCell ref="G1:S1"/>
    <mergeCell ref="T1:AD1"/>
    <mergeCell ref="C78:D78"/>
  </mergeCells>
  <phoneticPr fontId="18" type="noConversion"/>
  <conditionalFormatting sqref="D1:D78 D80:D65536">
    <cfRule type="cellIs" dxfId="0" priority="2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41"/>
  <sheetViews>
    <sheetView showGridLines="0" workbookViewId="0">
      <selection activeCell="B7" sqref="B7"/>
    </sheetView>
  </sheetViews>
  <sheetFormatPr defaultColWidth="8.4609375" defaultRowHeight="15.5"/>
  <cols>
    <col min="1" max="1" width="31.69140625" style="2" customWidth="1"/>
    <col min="2" max="2" width="9.23046875" style="1" customWidth="1"/>
    <col min="3" max="3" width="4.07421875" style="2" customWidth="1"/>
    <col min="4" max="4" width="24.23046875" style="2" customWidth="1"/>
    <col min="5" max="5" width="9.23046875" style="1" customWidth="1"/>
    <col min="6" max="6" width="16.23046875" style="3" customWidth="1"/>
    <col min="7" max="16" width="11.4609375" style="3" customWidth="1"/>
    <col min="17" max="16384" width="8.4609375" style="9"/>
  </cols>
  <sheetData>
    <row r="1" spans="1:256" ht="23">
      <c r="A1" s="11" t="s">
        <v>4</v>
      </c>
    </row>
    <row r="3" spans="1:256">
      <c r="A3" s="12" t="s">
        <v>39</v>
      </c>
      <c r="B3" s="18">
        <v>5</v>
      </c>
      <c r="C3" s="2" t="s">
        <v>58</v>
      </c>
      <c r="D3" s="70" t="s">
        <v>69</v>
      </c>
      <c r="E3" s="71">
        <v>6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idden="1"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4" customFormat="1">
      <c r="A5" s="15" t="s">
        <v>12</v>
      </c>
      <c r="B5" s="16"/>
      <c r="C5" s="17"/>
      <c r="D5" s="15" t="s">
        <v>13</v>
      </c>
      <c r="E5" s="16"/>
    </row>
    <row r="6" spans="1:256"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>
      <c r="A7" s="2" t="s">
        <v>14</v>
      </c>
      <c r="B7" s="1">
        <f>B22</f>
        <v>3399.43</v>
      </c>
      <c r="D7" s="2" t="s">
        <v>15</v>
      </c>
      <c r="E7" s="1">
        <f>E21*E24</f>
        <v>3655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>
      <c r="A8" s="2" t="s">
        <v>16</v>
      </c>
      <c r="B8" s="1">
        <f>+'ALL JOBS'!G84</f>
        <v>501</v>
      </c>
      <c r="D8" s="2" t="s">
        <v>17</v>
      </c>
      <c r="E8" s="1">
        <f>E18*E25</f>
        <v>900</v>
      </c>
      <c r="G8" s="2"/>
      <c r="H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>
      <c r="A9" s="2" t="s">
        <v>18</v>
      </c>
      <c r="B9" s="1">
        <v>0</v>
      </c>
      <c r="D9" s="2" t="s">
        <v>92</v>
      </c>
      <c r="E9" s="1">
        <f>(B27-E27)*E26</f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>
      <c r="A10" s="2" t="s">
        <v>47</v>
      </c>
      <c r="B10" s="1">
        <v>400</v>
      </c>
      <c r="D10" s="2" t="s">
        <v>91</v>
      </c>
      <c r="E10" s="101">
        <f>E19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>
      <c r="A11" s="2" t="s">
        <v>33</v>
      </c>
      <c r="B11" s="1">
        <v>100</v>
      </c>
      <c r="F11" s="103" t="s">
        <v>100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>
      <c r="A12" s="6" t="s">
        <v>34</v>
      </c>
      <c r="B12" s="5">
        <f>SUM(B7:B11)</f>
        <v>4400.43</v>
      </c>
      <c r="D12" s="6" t="s">
        <v>19</v>
      </c>
      <c r="E12" s="5">
        <f>SUM(E7:E11)</f>
        <v>4555</v>
      </c>
      <c r="F12" s="106">
        <f>E12-B12</f>
        <v>154.56999999999971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F13" s="10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>
      <c r="A14" s="2" t="s">
        <v>137</v>
      </c>
      <c r="B14" s="1">
        <f>E15-B12-B13</f>
        <v>8684.0299999999988</v>
      </c>
      <c r="D14" s="2" t="s">
        <v>102</v>
      </c>
      <c r="E14" s="1">
        <v>8529.4599999999991</v>
      </c>
      <c r="F14" s="106">
        <f>-E14+B14</f>
        <v>154.56999999999971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>
      <c r="A15" s="4" t="s">
        <v>20</v>
      </c>
      <c r="B15" s="5">
        <f>B12+B13+B14</f>
        <v>13084.46</v>
      </c>
      <c r="D15" s="6" t="s">
        <v>21</v>
      </c>
      <c r="E15" s="5">
        <f>E12+E14+E13</f>
        <v>13084.46</v>
      </c>
      <c r="F15" s="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idden="1"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>
      <c r="A18" s="2" t="s">
        <v>32</v>
      </c>
      <c r="B18" s="1">
        <f>722*1.05</f>
        <v>758.1</v>
      </c>
      <c r="D18" s="2" t="s">
        <v>82</v>
      </c>
      <c r="E18" s="1">
        <v>10</v>
      </c>
      <c r="F18" s="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>
      <c r="A19" s="2" t="s">
        <v>31</v>
      </c>
      <c r="B19" s="1">
        <v>1300</v>
      </c>
      <c r="D19" s="2" t="s">
        <v>35</v>
      </c>
      <c r="E19" s="101">
        <f>(B24-E29)*E28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>
      <c r="A20" s="2" t="s">
        <v>22</v>
      </c>
      <c r="B20" s="1">
        <v>283.45</v>
      </c>
      <c r="D20" s="2" t="s">
        <v>36</v>
      </c>
      <c r="E20" s="1">
        <v>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>
      <c r="A21" s="2" t="s">
        <v>23</v>
      </c>
      <c r="B21" s="1">
        <f>998*1.06</f>
        <v>1057.8800000000001</v>
      </c>
      <c r="D21" s="2" t="s">
        <v>24</v>
      </c>
      <c r="E21" s="1">
        <v>430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>
      <c r="B22" s="5">
        <f>SUM(B18:B21)</f>
        <v>3399.43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>
      <c r="D23" s="17" t="s">
        <v>94</v>
      </c>
      <c r="F23" s="1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>
      <c r="A24" s="105" t="s">
        <v>138</v>
      </c>
      <c r="B24" s="1">
        <v>25</v>
      </c>
      <c r="D24" s="2" t="s">
        <v>25</v>
      </c>
      <c r="E24" s="10">
        <v>8.5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>
      <c r="A25" s="2" t="s">
        <v>103</v>
      </c>
      <c r="D25" s="2" t="s">
        <v>126</v>
      </c>
      <c r="E25" s="8">
        <v>90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>
      <c r="D26" s="2" t="s">
        <v>127</v>
      </c>
      <c r="E26" s="8">
        <v>50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>
      <c r="A27" s="105" t="s">
        <v>139</v>
      </c>
      <c r="B27" s="1">
        <v>24</v>
      </c>
      <c r="D27" s="2" t="s">
        <v>128</v>
      </c>
      <c r="E27" s="1">
        <v>24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>
      <c r="A28" s="2" t="s">
        <v>104</v>
      </c>
      <c r="D28" s="2" t="s">
        <v>129</v>
      </c>
      <c r="E28" s="8">
        <v>15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>
      <c r="D29" s="2" t="s">
        <v>130</v>
      </c>
      <c r="E29" s="1">
        <v>25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>
      <c r="A30" s="19" t="s">
        <v>96</v>
      </c>
      <c r="D3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>
      <c r="A31" s="19" t="s">
        <v>97</v>
      </c>
      <c r="D3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>
      <c r="A32" s="19" t="s">
        <v>101</v>
      </c>
      <c r="D3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>
      <c r="A33" s="19" t="s">
        <v>70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>
      <c r="A34" s="19" t="s">
        <v>81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>
      <c r="A36" s="19" t="s">
        <v>50</v>
      </c>
    </row>
    <row r="37" spans="1:256">
      <c r="A37" s="19" t="s">
        <v>85</v>
      </c>
    </row>
    <row r="38" spans="1:256">
      <c r="A38" s="19" t="s">
        <v>49</v>
      </c>
    </row>
    <row r="39" spans="1:256">
      <c r="A39" s="19" t="s">
        <v>84</v>
      </c>
    </row>
    <row r="41" spans="1:256">
      <c r="A41" s="17"/>
    </row>
  </sheetData>
  <phoneticPr fontId="18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91"/>
  <sheetViews>
    <sheetView tabSelected="1" workbookViewId="0">
      <pane xSplit="1" ySplit="8" topLeftCell="B84" activePane="bottomRight" state="frozen"/>
      <selection pane="topRight" activeCell="B1" sqref="B1"/>
      <selection pane="bottomLeft" activeCell="A9" sqref="A9"/>
      <selection pane="bottomRight" activeCell="J16" sqref="J16"/>
    </sheetView>
  </sheetViews>
  <sheetFormatPr defaultColWidth="11.53515625" defaultRowHeight="14"/>
  <cols>
    <col min="1" max="1" width="3.4609375" style="61" bestFit="1" customWidth="1"/>
    <col min="2" max="2" width="41.53515625" style="100" customWidth="1"/>
    <col min="3" max="3" width="15.23046875" style="21" hidden="1" customWidth="1"/>
    <col min="4" max="4" width="3.84375" style="21" customWidth="1"/>
    <col min="5" max="5" width="13.4609375" style="21" bestFit="1" customWidth="1"/>
    <col min="6" max="6" width="8.765625" style="21" customWidth="1"/>
    <col min="7" max="7" width="6.53515625" style="23" customWidth="1"/>
    <col min="8" max="8" width="7.23046875" style="23" customWidth="1"/>
    <col min="9" max="9" width="20.4609375" style="21" customWidth="1"/>
    <col min="10" max="10" width="11.53515625" style="22"/>
    <col min="11" max="16384" width="11.53515625" style="21"/>
  </cols>
  <sheetData>
    <row r="1" spans="1:10" s="22" customFormat="1" ht="15" customHeight="1" thickTop="1" thickBot="1">
      <c r="A1" s="62"/>
      <c r="B1" s="93" t="s">
        <v>1</v>
      </c>
      <c r="C1" s="24"/>
      <c r="D1" s="148" t="s">
        <v>2</v>
      </c>
      <c r="E1" s="139" t="s">
        <v>3</v>
      </c>
      <c r="F1" s="139" t="s">
        <v>43</v>
      </c>
      <c r="G1" s="152" t="s">
        <v>4</v>
      </c>
      <c r="H1" s="145" t="s">
        <v>5</v>
      </c>
      <c r="I1" s="25"/>
    </row>
    <row r="2" spans="1:10" s="22" customFormat="1" ht="16" customHeight="1" thickTop="1" thickBot="1">
      <c r="A2" s="62"/>
      <c r="B2" s="94" t="s">
        <v>26</v>
      </c>
      <c r="C2" s="44"/>
      <c r="D2" s="149"/>
      <c r="E2" s="140"/>
      <c r="F2" s="140"/>
      <c r="G2" s="153"/>
      <c r="H2" s="146"/>
      <c r="I2" s="25"/>
    </row>
    <row r="3" spans="1:10" s="22" customFormat="1" ht="16" customHeight="1" thickTop="1" thickBot="1">
      <c r="A3" s="62"/>
      <c r="B3" s="94" t="s">
        <v>27</v>
      </c>
      <c r="C3" s="44"/>
      <c r="D3" s="149"/>
      <c r="E3" s="140"/>
      <c r="F3" s="140"/>
      <c r="G3" s="153"/>
      <c r="H3" s="146"/>
      <c r="I3" s="25"/>
    </row>
    <row r="4" spans="1:10" s="22" customFormat="1" ht="16" customHeight="1" thickTop="1" thickBot="1">
      <c r="A4" s="62"/>
      <c r="B4" s="94" t="s">
        <v>28</v>
      </c>
      <c r="C4" s="44"/>
      <c r="D4" s="149"/>
      <c r="E4" s="140"/>
      <c r="F4" s="140"/>
      <c r="G4" s="153"/>
      <c r="H4" s="146"/>
      <c r="I4" s="25"/>
    </row>
    <row r="5" spans="1:10" s="22" customFormat="1" ht="16" customHeight="1" thickTop="1" thickBot="1">
      <c r="A5" s="62"/>
      <c r="B5" s="94" t="s">
        <v>40</v>
      </c>
      <c r="C5" s="44"/>
      <c r="D5" s="149"/>
      <c r="E5" s="111" t="s">
        <v>160</v>
      </c>
      <c r="F5" s="140"/>
      <c r="G5" s="153"/>
      <c r="H5" s="146"/>
      <c r="I5" s="112"/>
      <c r="J5" s="166"/>
    </row>
    <row r="6" spans="1:10" s="22" customFormat="1" ht="16" customHeight="1" thickTop="1" thickBot="1">
      <c r="A6" s="62"/>
      <c r="B6" s="94" t="s">
        <v>29</v>
      </c>
      <c r="C6" s="44"/>
      <c r="D6" s="149"/>
      <c r="E6" s="110" t="s">
        <v>124</v>
      </c>
      <c r="F6" s="140"/>
      <c r="G6" s="153"/>
      <c r="H6" s="146"/>
      <c r="I6" s="112"/>
      <c r="J6" s="166"/>
    </row>
    <row r="7" spans="1:10" s="22" customFormat="1" ht="16" customHeight="1" thickTop="1" thickBot="1">
      <c r="A7" s="62"/>
      <c r="B7" s="94" t="s">
        <v>30</v>
      </c>
      <c r="C7" s="44"/>
      <c r="D7" s="149"/>
      <c r="E7" s="128"/>
      <c r="F7" s="140"/>
      <c r="G7" s="153"/>
      <c r="H7" s="146"/>
      <c r="I7" s="112"/>
      <c r="J7" s="166"/>
    </row>
    <row r="8" spans="1:10" s="22" customFormat="1" ht="16" customHeight="1" thickTop="1" thickBot="1">
      <c r="A8" s="62"/>
      <c r="B8" s="95" t="s">
        <v>64</v>
      </c>
      <c r="C8" s="44"/>
      <c r="D8" s="150"/>
      <c r="E8" s="168"/>
      <c r="F8" s="151"/>
      <c r="G8" s="154"/>
      <c r="H8" s="147"/>
      <c r="I8" s="112"/>
      <c r="J8" s="109"/>
    </row>
    <row r="9" spans="1:10" s="22" customFormat="1" ht="14.5" thickTop="1">
      <c r="A9" s="65" t="str">
        <f>IF(OR(LEFT(B9,1)=" ",B9=""),"",MAX($A$8:A8)+1)</f>
        <v/>
      </c>
      <c r="B9" s="96" t="s">
        <v>119</v>
      </c>
      <c r="C9" s="44"/>
      <c r="D9" s="74"/>
      <c r="E9" s="73"/>
      <c r="F9" s="75"/>
      <c r="G9" s="75"/>
      <c r="H9" s="72"/>
      <c r="I9" s="25"/>
    </row>
    <row r="10" spans="1:10" s="22" customFormat="1" ht="28">
      <c r="A10" s="65">
        <f>IF(OR(LEFT(B10,1)=" ",B10=""),"",MAX($A$8:A9)+1)</f>
        <v>1</v>
      </c>
      <c r="B10" s="92" t="s">
        <v>112</v>
      </c>
      <c r="C10" s="27"/>
      <c r="D10" s="28">
        <v>0</v>
      </c>
      <c r="E10" s="29" t="s">
        <v>55</v>
      </c>
      <c r="F10" s="20" t="s">
        <v>38</v>
      </c>
      <c r="G10" s="30">
        <v>0</v>
      </c>
      <c r="H10" s="26">
        <f>SUM($G$1:G10)</f>
        <v>0</v>
      </c>
      <c r="I10" s="25"/>
    </row>
    <row r="11" spans="1:10" s="22" customFormat="1" ht="28">
      <c r="A11" s="65">
        <f>IF(OR(LEFT(B11,1)=" ",B11=""),"",MAX($A$8:A10)+1)</f>
        <v>2</v>
      </c>
      <c r="B11" s="92" t="s">
        <v>99</v>
      </c>
      <c r="C11" s="27"/>
      <c r="D11" s="28">
        <v>0</v>
      </c>
      <c r="E11" s="29" t="s">
        <v>55</v>
      </c>
      <c r="F11" s="20" t="s">
        <v>38</v>
      </c>
      <c r="G11" s="30">
        <v>0</v>
      </c>
      <c r="H11" s="26">
        <f>SUM($G$1:G11)</f>
        <v>0</v>
      </c>
      <c r="I11" s="25"/>
    </row>
    <row r="12" spans="1:10" s="22" customFormat="1">
      <c r="A12" s="65">
        <f>IF(OR(LEFT(B12,1)=" ",B12=""),"",MAX($A$8:A11)+1)</f>
        <v>3</v>
      </c>
      <c r="B12" s="92" t="s">
        <v>170</v>
      </c>
      <c r="C12" s="27"/>
      <c r="D12" s="28">
        <v>0</v>
      </c>
      <c r="E12" s="29" t="s">
        <v>98</v>
      </c>
      <c r="F12" s="20" t="s">
        <v>38</v>
      </c>
      <c r="G12" s="30">
        <v>0</v>
      </c>
      <c r="H12" s="26">
        <f>SUM($G$1:G12)</f>
        <v>0</v>
      </c>
      <c r="I12" s="25" t="s">
        <v>62</v>
      </c>
    </row>
    <row r="13" spans="1:10" s="22" customFormat="1" ht="28">
      <c r="A13" s="65">
        <f>IF(OR(LEFT(B13,1)=" ",B13=""),"",MAX($A$8:A12)+1)</f>
        <v>4</v>
      </c>
      <c r="B13" s="92" t="s">
        <v>172</v>
      </c>
      <c r="C13" s="27"/>
      <c r="D13" s="28">
        <v>0</v>
      </c>
      <c r="E13" s="29" t="s">
        <v>125</v>
      </c>
      <c r="F13" s="20" t="s">
        <v>38</v>
      </c>
      <c r="G13" s="130">
        <v>0</v>
      </c>
      <c r="H13" s="26">
        <f>SUM($G$1:G13)</f>
        <v>0</v>
      </c>
      <c r="I13" s="25"/>
    </row>
    <row r="14" spans="1:10" s="22" customFormat="1">
      <c r="A14" s="65">
        <f>IF(OR(LEFT(B14,1)=" ",B14=""),"",MAX($A$8:A13)+1)</f>
        <v>5</v>
      </c>
      <c r="B14" s="92" t="s">
        <v>115</v>
      </c>
      <c r="C14" s="27"/>
      <c r="D14" s="28">
        <v>0</v>
      </c>
      <c r="E14" s="29" t="s">
        <v>55</v>
      </c>
      <c r="F14" s="35" t="s">
        <v>38</v>
      </c>
      <c r="G14" s="30">
        <v>0</v>
      </c>
      <c r="H14" s="26">
        <f>SUM($G$1:G14)</f>
        <v>0</v>
      </c>
      <c r="I14" s="25"/>
    </row>
    <row r="15" spans="1:10" s="22" customFormat="1" ht="28">
      <c r="A15" s="65">
        <f>IF(OR(LEFT(B15,1)=" ",B15=""),"",MAX($A$8:A14)+1)</f>
        <v>6</v>
      </c>
      <c r="B15" s="92" t="s">
        <v>144</v>
      </c>
      <c r="C15" s="27"/>
      <c r="D15" s="28">
        <v>0</v>
      </c>
      <c r="E15" s="29" t="s">
        <v>55</v>
      </c>
      <c r="F15" s="35" t="s">
        <v>89</v>
      </c>
      <c r="G15" s="30">
        <v>0</v>
      </c>
      <c r="H15" s="26">
        <f>SUM($G$1:G15)</f>
        <v>0</v>
      </c>
      <c r="I15" s="25"/>
    </row>
    <row r="16" spans="1:10" s="22" customFormat="1" ht="28">
      <c r="A16" s="65">
        <f>IF(OR(LEFT(B16,1)=" ",B16=""),"",MAX($A$8:A15)+1)</f>
        <v>7</v>
      </c>
      <c r="B16" s="92" t="s">
        <v>110</v>
      </c>
      <c r="C16" s="27"/>
      <c r="D16" s="28">
        <v>0</v>
      </c>
      <c r="E16" s="29" t="s">
        <v>55</v>
      </c>
      <c r="F16" s="20" t="s">
        <v>109</v>
      </c>
      <c r="G16" s="30">
        <v>35</v>
      </c>
      <c r="H16" s="26">
        <f>SUM($G$1:G16)</f>
        <v>35</v>
      </c>
      <c r="I16" s="25"/>
    </row>
    <row r="17" spans="1:9" s="22" customFormat="1">
      <c r="A17" s="65">
        <f>IF(OR(LEFT(B17,1)=" ",B17=""),"",MAX($A$8:A16)+1)</f>
        <v>8</v>
      </c>
      <c r="B17" s="92" t="s">
        <v>53</v>
      </c>
      <c r="C17" s="27" t="s">
        <v>6</v>
      </c>
      <c r="D17" s="28">
        <v>0</v>
      </c>
      <c r="E17" s="29" t="s">
        <v>55</v>
      </c>
      <c r="F17" s="131" t="s">
        <v>173</v>
      </c>
      <c r="G17" s="30">
        <v>70</v>
      </c>
      <c r="H17" s="26">
        <f>SUM($G$1:G17)</f>
        <v>105</v>
      </c>
      <c r="I17" s="25"/>
    </row>
    <row r="18" spans="1:9" s="22" customFormat="1" ht="56">
      <c r="A18" s="65">
        <f>IF(OR(LEFT(B18,1)=" ",B18=""),"",MAX($A$8:A17)+1)</f>
        <v>9</v>
      </c>
      <c r="B18" s="92" t="s">
        <v>162</v>
      </c>
      <c r="C18" s="27"/>
      <c r="D18" s="28">
        <v>0</v>
      </c>
      <c r="E18" s="29" t="s">
        <v>55</v>
      </c>
      <c r="F18" s="35" t="s">
        <v>41</v>
      </c>
      <c r="G18" s="30">
        <v>0</v>
      </c>
      <c r="H18" s="26">
        <f>SUM($G$1:G18)</f>
        <v>105</v>
      </c>
      <c r="I18" s="25"/>
    </row>
    <row r="19" spans="1:9" s="22" customFormat="1" ht="56">
      <c r="A19" s="65">
        <f>IF(OR(LEFT(B19,1)=" ",B19=""),"",MAX($A$8:A18)+1)</f>
        <v>10</v>
      </c>
      <c r="B19" s="92" t="s">
        <v>174</v>
      </c>
      <c r="C19" s="27"/>
      <c r="D19" s="28">
        <v>0</v>
      </c>
      <c r="E19" s="29" t="s">
        <v>55</v>
      </c>
      <c r="F19" s="35" t="s">
        <v>41</v>
      </c>
      <c r="G19" s="30">
        <v>5</v>
      </c>
      <c r="H19" s="26">
        <f>SUM($G$1:G19)</f>
        <v>110</v>
      </c>
      <c r="I19" s="25"/>
    </row>
    <row r="20" spans="1:9" s="22" customFormat="1">
      <c r="A20" s="65">
        <f>IF(OR(LEFT(B20,1)=" ",B20=""),"",MAX($A$8:A19)+1)</f>
        <v>11</v>
      </c>
      <c r="B20" s="92" t="s">
        <v>79</v>
      </c>
      <c r="C20" s="27"/>
      <c r="D20" s="28">
        <v>0</v>
      </c>
      <c r="E20" s="29" t="s">
        <v>78</v>
      </c>
      <c r="F20" s="35" t="s">
        <v>41</v>
      </c>
      <c r="G20" s="30">
        <v>0</v>
      </c>
      <c r="H20" s="26">
        <f>SUM($G$1:G20)</f>
        <v>110</v>
      </c>
      <c r="I20" s="25"/>
    </row>
    <row r="21" spans="1:9" s="22" customFormat="1">
      <c r="A21" s="65">
        <f>IF(OR(LEFT(B21,1)=" ",B21=""),"",MAX($A$8:A20)+1)</f>
        <v>12</v>
      </c>
      <c r="B21" s="92" t="s">
        <v>93</v>
      </c>
      <c r="C21" s="27"/>
      <c r="D21" s="28">
        <v>0</v>
      </c>
      <c r="E21" s="29" t="s">
        <v>77</v>
      </c>
      <c r="F21" s="20" t="s">
        <v>41</v>
      </c>
      <c r="G21" s="30">
        <v>0</v>
      </c>
      <c r="H21" s="26">
        <f>SUM($G$1:G21)</f>
        <v>110</v>
      </c>
      <c r="I21" s="25"/>
    </row>
    <row r="22" spans="1:9" s="22" customFormat="1">
      <c r="A22" s="65">
        <f>IF(OR(LEFT(B22,1)=" ",B22=""),"",MAX($A$8:A21)+1)</f>
        <v>13</v>
      </c>
      <c r="B22" s="92" t="s">
        <v>60</v>
      </c>
      <c r="C22" s="27" t="s">
        <v>6</v>
      </c>
      <c r="D22" s="28">
        <v>0</v>
      </c>
      <c r="E22" s="29" t="s">
        <v>55</v>
      </c>
      <c r="F22" s="20" t="s">
        <v>41</v>
      </c>
      <c r="G22" s="30">
        <v>0</v>
      </c>
      <c r="H22" s="26">
        <f>SUM($G$1:G22)</f>
        <v>110</v>
      </c>
      <c r="I22" s="25"/>
    </row>
    <row r="23" spans="1:9" s="22" customFormat="1">
      <c r="A23" s="65">
        <f>IF(OR(LEFT(B23,1)=" ",B23=""),"",MAX($A$8:A22)+1)</f>
        <v>14</v>
      </c>
      <c r="B23" s="92" t="s">
        <v>113</v>
      </c>
      <c r="C23" s="27"/>
      <c r="D23" s="28">
        <v>0</v>
      </c>
      <c r="E23" s="29" t="s">
        <v>55</v>
      </c>
      <c r="F23" s="20" t="s">
        <v>41</v>
      </c>
      <c r="G23" s="30">
        <v>0</v>
      </c>
      <c r="H23" s="26">
        <f>SUM($G$1:G23)</f>
        <v>110</v>
      </c>
      <c r="I23" s="25"/>
    </row>
    <row r="24" spans="1:9" s="22" customFormat="1">
      <c r="A24" s="65">
        <f>IF(OR(LEFT(B24,1)=" ",B24=""),"",MAX($A$8:A23)+1)</f>
        <v>15</v>
      </c>
      <c r="B24" s="92" t="s">
        <v>61</v>
      </c>
      <c r="C24" s="27"/>
      <c r="D24" s="28">
        <v>0</v>
      </c>
      <c r="E24" s="29" t="s">
        <v>55</v>
      </c>
      <c r="F24" s="20" t="s">
        <v>41</v>
      </c>
      <c r="G24" s="30">
        <v>20</v>
      </c>
      <c r="H24" s="26">
        <f>SUM($G$1:G24)</f>
        <v>130</v>
      </c>
      <c r="I24" s="25"/>
    </row>
    <row r="25" spans="1:9" s="22" customFormat="1">
      <c r="A25" s="65">
        <f>IF(OR(LEFT(B25,1)=" ",B25=""),"",MAX($A$8:A24)+1)</f>
        <v>16</v>
      </c>
      <c r="B25" s="92" t="s">
        <v>63</v>
      </c>
      <c r="C25" s="27" t="s">
        <v>7</v>
      </c>
      <c r="D25" s="28">
        <v>0</v>
      </c>
      <c r="E25" s="29" t="s">
        <v>55</v>
      </c>
      <c r="F25" s="20" t="s">
        <v>41</v>
      </c>
      <c r="G25" s="30">
        <v>70</v>
      </c>
      <c r="H25" s="26">
        <f>SUM($G$1:G25)</f>
        <v>200</v>
      </c>
      <c r="I25" s="25"/>
    </row>
    <row r="26" spans="1:9" s="22" customFormat="1">
      <c r="A26" s="65">
        <f>IF(OR(LEFT(B26,1)=" ",B26=""),"",MAX($A$8:A25)+1)</f>
        <v>17</v>
      </c>
      <c r="B26" s="92" t="s">
        <v>171</v>
      </c>
      <c r="C26" s="27" t="s">
        <v>10</v>
      </c>
      <c r="D26" s="28">
        <v>0</v>
      </c>
      <c r="E26" s="29" t="s">
        <v>55</v>
      </c>
      <c r="F26" s="20" t="s">
        <v>9</v>
      </c>
      <c r="G26" s="30">
        <v>30</v>
      </c>
      <c r="H26" s="26"/>
      <c r="I26" s="25"/>
    </row>
    <row r="27" spans="1:9" s="22" customFormat="1">
      <c r="A27" s="65">
        <f>IF(OR(LEFT(B27,1)=" ",B27=""),"",MAX($A$8:A26)+1)</f>
        <v>18</v>
      </c>
      <c r="B27" s="92" t="s">
        <v>90</v>
      </c>
      <c r="C27" s="27" t="s">
        <v>8</v>
      </c>
      <c r="D27" s="28">
        <v>0</v>
      </c>
      <c r="E27" s="29" t="s">
        <v>55</v>
      </c>
      <c r="F27" s="20" t="s">
        <v>9</v>
      </c>
      <c r="G27" s="30">
        <v>15</v>
      </c>
      <c r="H27" s="26">
        <f>SUM($G$1:G27)</f>
        <v>245</v>
      </c>
      <c r="I27" s="25"/>
    </row>
    <row r="28" spans="1:9" s="22" customFormat="1">
      <c r="A28" s="65">
        <f>IF(OR(LEFT(B28,1)=" ",B28=""),"",MAX($A$8:A27)+1)</f>
        <v>19</v>
      </c>
      <c r="B28" s="92" t="s">
        <v>59</v>
      </c>
      <c r="C28" s="27" t="s">
        <v>6</v>
      </c>
      <c r="D28" s="28">
        <v>0</v>
      </c>
      <c r="E28" s="29" t="s">
        <v>55</v>
      </c>
      <c r="F28" s="20" t="s">
        <v>87</v>
      </c>
      <c r="G28" s="30">
        <v>20</v>
      </c>
      <c r="H28" s="26">
        <f>SUM($G$1:G28)</f>
        <v>265</v>
      </c>
      <c r="I28" s="25"/>
    </row>
    <row r="29" spans="1:9" s="22" customFormat="1">
      <c r="A29" s="65">
        <f>IF(OR(LEFT(B29,1)=" ",B29=""),"",MAX($A$8:A28)+1)</f>
        <v>20</v>
      </c>
      <c r="B29" s="92" t="s">
        <v>56</v>
      </c>
      <c r="C29" s="27"/>
      <c r="D29" s="28">
        <v>0</v>
      </c>
      <c r="E29" s="29" t="s">
        <v>55</v>
      </c>
      <c r="F29" s="20" t="s">
        <v>87</v>
      </c>
      <c r="G29" s="30">
        <v>0</v>
      </c>
      <c r="H29" s="26">
        <f>SUM($G$1:G29)</f>
        <v>265</v>
      </c>
      <c r="I29" s="25"/>
    </row>
    <row r="30" spans="1:9" s="22" customFormat="1">
      <c r="A30" s="65">
        <f>IF(OR(LEFT(B30,1)=" ",B30=""),"",MAX($A$8:A29)+1)</f>
        <v>21</v>
      </c>
      <c r="B30" s="92" t="s">
        <v>114</v>
      </c>
      <c r="C30" s="27"/>
      <c r="D30" s="28">
        <v>0</v>
      </c>
      <c r="E30" s="29" t="s">
        <v>55</v>
      </c>
      <c r="F30" s="20" t="s">
        <v>45</v>
      </c>
      <c r="G30" s="30">
        <v>0</v>
      </c>
      <c r="H30" s="26">
        <f>SUM($G$1:G30)</f>
        <v>265</v>
      </c>
      <c r="I30" s="25"/>
    </row>
    <row r="31" spans="1:9" s="22" customFormat="1">
      <c r="A31" s="65">
        <f>IF(OR(LEFT(B31,1)=" ",B31=""),"",MAX($A$8:A30)+1)</f>
        <v>22</v>
      </c>
      <c r="B31" s="92" t="s">
        <v>106</v>
      </c>
      <c r="C31" s="27"/>
      <c r="D31" s="28">
        <v>0</v>
      </c>
      <c r="E31" s="29" t="s">
        <v>55</v>
      </c>
      <c r="F31" s="20" t="s">
        <v>57</v>
      </c>
      <c r="G31" s="30">
        <v>0</v>
      </c>
      <c r="H31" s="26">
        <f>SUM($G$1:G31)</f>
        <v>265</v>
      </c>
      <c r="I31" s="25"/>
    </row>
    <row r="32" spans="1:9" s="22" customFormat="1">
      <c r="A32" s="65">
        <f>IF(OR(LEFT(B32,1)=" ",B32=""),"",MAX($A$8:A31)+1)</f>
        <v>23</v>
      </c>
      <c r="B32" s="92" t="s">
        <v>122</v>
      </c>
      <c r="C32" s="27"/>
      <c r="D32" s="28">
        <v>0</v>
      </c>
      <c r="E32" s="29" t="s">
        <v>98</v>
      </c>
      <c r="F32" s="20" t="s">
        <v>57</v>
      </c>
      <c r="G32" s="30">
        <v>0</v>
      </c>
      <c r="H32" s="26">
        <f>SUM($G$1:G32)</f>
        <v>265</v>
      </c>
      <c r="I32" s="25"/>
    </row>
    <row r="33" spans="1:10" s="22" customFormat="1">
      <c r="A33" s="65">
        <f>IF(OR(LEFT(B33,1)=" ",B33=""),"",MAX($A$8:A32)+1)</f>
        <v>24</v>
      </c>
      <c r="B33" s="92" t="s">
        <v>105</v>
      </c>
      <c r="C33" s="27"/>
      <c r="D33" s="28">
        <v>0</v>
      </c>
      <c r="E33" s="29" t="s">
        <v>55</v>
      </c>
      <c r="F33" s="20" t="s">
        <v>57</v>
      </c>
      <c r="G33" s="30">
        <v>0</v>
      </c>
      <c r="H33" s="26">
        <f>SUM($G$1:G33)</f>
        <v>265</v>
      </c>
      <c r="I33" s="25"/>
    </row>
    <row r="34" spans="1:10" s="22" customFormat="1">
      <c r="A34" s="65">
        <f>IF(OR(LEFT(B34,1)=" ",B34=""),"",MAX($A$8:A33)+1)</f>
        <v>25</v>
      </c>
      <c r="B34" s="92" t="s">
        <v>76</v>
      </c>
      <c r="C34" s="27"/>
      <c r="D34" s="28">
        <v>0</v>
      </c>
      <c r="E34" s="29" t="s">
        <v>55</v>
      </c>
      <c r="F34" s="20" t="s">
        <v>57</v>
      </c>
      <c r="G34" s="30">
        <v>50</v>
      </c>
      <c r="H34" s="26">
        <f>SUM($G$1:G34)</f>
        <v>315</v>
      </c>
      <c r="I34" s="25"/>
    </row>
    <row r="35" spans="1:10" s="22" customFormat="1" ht="42">
      <c r="A35" s="65">
        <f>IF(OR(LEFT(B35,1)=" ",B35=""),"",MAX($A$8:A34)+1)</f>
        <v>26</v>
      </c>
      <c r="B35" s="92" t="s">
        <v>133</v>
      </c>
      <c r="C35" s="27"/>
      <c r="D35" s="28">
        <v>0</v>
      </c>
      <c r="E35" s="126" t="s">
        <v>55</v>
      </c>
      <c r="F35" s="20" t="s">
        <v>57</v>
      </c>
      <c r="G35" s="30">
        <v>26</v>
      </c>
      <c r="H35" s="26">
        <f>SUM($G$1:G35)</f>
        <v>341</v>
      </c>
      <c r="I35" s="25"/>
    </row>
    <row r="36" spans="1:10" s="22" customFormat="1">
      <c r="A36" s="65">
        <f>IF(OR(LEFT(B36,1)=" ",B36=""),"",MAX($A$8:A35)+1)</f>
        <v>27</v>
      </c>
      <c r="B36" s="92" t="s">
        <v>111</v>
      </c>
      <c r="C36" s="27" t="s">
        <v>10</v>
      </c>
      <c r="D36" s="28">
        <v>0</v>
      </c>
      <c r="E36" s="29" t="s">
        <v>55</v>
      </c>
      <c r="F36" s="20" t="s">
        <v>11</v>
      </c>
      <c r="G36" s="30">
        <v>0</v>
      </c>
      <c r="H36" s="26">
        <f>SUM($G$1:G36)</f>
        <v>341</v>
      </c>
      <c r="I36" s="25"/>
    </row>
    <row r="37" spans="1:10" s="22" customFormat="1">
      <c r="A37" s="65">
        <f>IF(OR(LEFT(B37,1)=" ",B37=""),"",MAX($A$8:A36)+1)</f>
        <v>28</v>
      </c>
      <c r="B37" s="92" t="s">
        <v>95</v>
      </c>
      <c r="C37" s="27"/>
      <c r="D37" s="28">
        <v>0</v>
      </c>
      <c r="E37" s="34" t="s">
        <v>55</v>
      </c>
      <c r="F37" s="87" t="s">
        <v>75</v>
      </c>
      <c r="G37" s="30">
        <v>0</v>
      </c>
      <c r="H37" s="26">
        <f>SUM($G$1:G37)</f>
        <v>341</v>
      </c>
      <c r="I37" s="25"/>
    </row>
    <row r="38" spans="1:10" s="109" customFormat="1">
      <c r="A38" s="155">
        <f>IF(OR(LEFT(B38,1)=" ",B38=""),"",MAX($A$8:A37)+1)</f>
        <v>29</v>
      </c>
      <c r="B38" s="156" t="s">
        <v>54</v>
      </c>
      <c r="C38" s="157"/>
      <c r="D38" s="158">
        <v>0</v>
      </c>
      <c r="E38" s="129" t="s">
        <v>55</v>
      </c>
      <c r="F38" s="159" t="s">
        <v>75</v>
      </c>
      <c r="G38" s="160">
        <v>0</v>
      </c>
      <c r="H38" s="161">
        <f>SUM($G$1:G38)</f>
        <v>341</v>
      </c>
      <c r="I38" s="112"/>
    </row>
    <row r="39" spans="1:10" s="22" customFormat="1">
      <c r="A39" s="65">
        <f>IF(OR(LEFT(B39,1)=" ",B39=""),"",MAX($A$8:A38)+1)</f>
        <v>30</v>
      </c>
      <c r="B39" s="92" t="s">
        <v>107</v>
      </c>
      <c r="C39" s="27"/>
      <c r="D39" s="28">
        <v>0</v>
      </c>
      <c r="E39" s="29" t="s">
        <v>55</v>
      </c>
      <c r="F39" s="104" t="s">
        <v>75</v>
      </c>
      <c r="G39" s="30">
        <v>0</v>
      </c>
      <c r="H39" s="26">
        <f>SUM($G$1:G39)</f>
        <v>341</v>
      </c>
      <c r="I39" s="25"/>
    </row>
    <row r="40" spans="1:10" s="22" customFormat="1">
      <c r="A40" s="65">
        <f>IF(OR(LEFT(B40,1)=" ",B40=""),"",MAX($A$8:A39)+1)</f>
        <v>31</v>
      </c>
      <c r="B40" s="91" t="s">
        <v>163</v>
      </c>
      <c r="C40" s="32"/>
      <c r="D40" s="33">
        <v>0</v>
      </c>
      <c r="E40" s="34" t="s">
        <v>55</v>
      </c>
      <c r="F40" s="35" t="s">
        <v>75</v>
      </c>
      <c r="G40" s="36">
        <v>0</v>
      </c>
      <c r="H40" s="26">
        <f>SUM($G$1:G40)</f>
        <v>341</v>
      </c>
      <c r="I40" s="25"/>
    </row>
    <row r="41" spans="1:10" s="22" customFormat="1">
      <c r="A41" s="65" t="str">
        <f>IF(OR(LEFT(B41,1)=" ",B41=""),"",MAX($A$8:A40)+1)</f>
        <v/>
      </c>
      <c r="B41" s="97" t="s">
        <v>120</v>
      </c>
      <c r="C41" s="32"/>
      <c r="D41" s="33">
        <v>1</v>
      </c>
      <c r="E41" s="34"/>
      <c r="F41" s="35"/>
      <c r="G41" s="90"/>
      <c r="H41" s="26"/>
      <c r="I41" s="25"/>
    </row>
    <row r="42" spans="1:10" s="22" customFormat="1">
      <c r="A42" s="65">
        <f>IF(OR(LEFT(B42,1)=" ",B42=""),"",MAX($A$8:A41)+1)</f>
        <v>32</v>
      </c>
      <c r="B42" s="108" t="s">
        <v>118</v>
      </c>
      <c r="C42" s="32"/>
      <c r="D42" s="33">
        <v>4</v>
      </c>
      <c r="E42" s="114" t="s">
        <v>80</v>
      </c>
      <c r="F42" s="35" t="s">
        <v>11</v>
      </c>
      <c r="G42" s="90">
        <v>50</v>
      </c>
      <c r="H42" s="26">
        <f>SUM($G$1:G42)</f>
        <v>391</v>
      </c>
      <c r="I42" s="25"/>
    </row>
    <row r="43" spans="1:10" s="22" customFormat="1">
      <c r="A43" s="65">
        <f>IF(OR(LEFT(B43,1)=" ",B43=""),"",MAX($A$8:A42)+1)</f>
        <v>33</v>
      </c>
      <c r="B43" s="108" t="s">
        <v>155</v>
      </c>
      <c r="C43" s="32"/>
      <c r="D43" s="107">
        <v>1</v>
      </c>
      <c r="E43" s="129" t="s">
        <v>80</v>
      </c>
      <c r="F43" s="35"/>
      <c r="G43" s="90"/>
      <c r="H43" s="26">
        <f>SUM($G$1:G43)</f>
        <v>391</v>
      </c>
      <c r="I43" s="25"/>
    </row>
    <row r="44" spans="1:10" s="22" customFormat="1">
      <c r="A44" s="65">
        <f>IF(OR(LEFT(B44,1)=" ",B44=""),"",MAX($A$8:A43)+1)</f>
        <v>34</v>
      </c>
      <c r="B44" s="108" t="s">
        <v>154</v>
      </c>
      <c r="C44" s="32"/>
      <c r="D44" s="107">
        <v>1</v>
      </c>
      <c r="E44" s="164" t="s">
        <v>80</v>
      </c>
      <c r="F44" s="35"/>
      <c r="G44" s="90"/>
      <c r="H44" s="26">
        <f>SUM($G$1:G44)</f>
        <v>391</v>
      </c>
      <c r="I44" s="25"/>
    </row>
    <row r="45" spans="1:10" s="22" customFormat="1">
      <c r="A45" s="65">
        <f>IF(OR(LEFT(B45,1)=" ",B45=""),"",MAX($A$8:A44)+1)</f>
        <v>35</v>
      </c>
      <c r="B45" s="22" t="s">
        <v>117</v>
      </c>
      <c r="C45" s="32"/>
      <c r="D45" s="107">
        <v>2</v>
      </c>
      <c r="E45" s="113" t="s">
        <v>80</v>
      </c>
      <c r="F45" s="35" t="s">
        <v>134</v>
      </c>
      <c r="G45" s="90">
        <v>40</v>
      </c>
      <c r="H45" s="26">
        <f>SUM($G$1:G45)</f>
        <v>431</v>
      </c>
      <c r="I45" s="25"/>
    </row>
    <row r="46" spans="1:10" s="22" customFormat="1">
      <c r="A46" s="65">
        <f>IF(OR(LEFT(B46,1)=" ",B46=""),"",MAX($A$8:A45)+1)</f>
        <v>36</v>
      </c>
      <c r="B46" s="109" t="s">
        <v>149</v>
      </c>
      <c r="C46" s="32"/>
      <c r="D46" s="107">
        <v>1</v>
      </c>
      <c r="E46" s="129" t="s">
        <v>123</v>
      </c>
      <c r="F46" s="35"/>
      <c r="G46" s="90"/>
      <c r="H46" s="26">
        <f>SUM($G$1:G46)</f>
        <v>431</v>
      </c>
      <c r="I46" s="25"/>
      <c r="J46" s="163"/>
    </row>
    <row r="47" spans="1:10" s="22" customFormat="1">
      <c r="A47" s="65">
        <f>IF(OR(LEFT(B47,1)=" ",B47=""),"",MAX($A$8:A46)+1)</f>
        <v>37</v>
      </c>
      <c r="B47" s="162" t="s">
        <v>161</v>
      </c>
      <c r="C47" s="32"/>
      <c r="D47" s="33">
        <v>2</v>
      </c>
      <c r="E47" s="129" t="s">
        <v>123</v>
      </c>
      <c r="F47" s="35" t="s">
        <v>45</v>
      </c>
      <c r="G47" s="90">
        <v>0</v>
      </c>
      <c r="H47" s="26">
        <f>SUM($G$1:G47)</f>
        <v>431</v>
      </c>
      <c r="I47" s="25"/>
    </row>
    <row r="48" spans="1:10" s="22" customFormat="1">
      <c r="A48" s="65">
        <f>IF(OR(LEFT(B48,1)=" ",B48=""),"",MAX($A$8:A47)+1)</f>
        <v>38</v>
      </c>
      <c r="B48" s="109" t="s">
        <v>165</v>
      </c>
      <c r="C48" s="32"/>
      <c r="D48" s="33">
        <v>1</v>
      </c>
      <c r="E48" s="129" t="s">
        <v>123</v>
      </c>
      <c r="F48" s="35"/>
      <c r="G48" s="90"/>
      <c r="H48" s="26">
        <f>SUM($G$1:G48)</f>
        <v>431</v>
      </c>
      <c r="I48" s="25"/>
    </row>
    <row r="49" spans="1:10" s="22" customFormat="1">
      <c r="A49" s="65">
        <f>IF(OR(LEFT(B49,1)=" ",B49=""),"",MAX($A$8:A48)+1)</f>
        <v>39</v>
      </c>
      <c r="B49" s="108" t="s">
        <v>150</v>
      </c>
      <c r="C49" s="32"/>
      <c r="D49" s="33">
        <v>5</v>
      </c>
      <c r="E49" s="132" t="s">
        <v>178</v>
      </c>
      <c r="F49" s="35"/>
      <c r="G49" s="90"/>
      <c r="H49" s="26">
        <f>SUM($G$1:G49)</f>
        <v>431</v>
      </c>
      <c r="I49" s="25"/>
      <c r="J49" s="127"/>
    </row>
    <row r="50" spans="1:10" s="22" customFormat="1">
      <c r="A50" s="65">
        <f>IF(OR(LEFT(B50,1)=" ",B50=""),"",MAX($A$8:A49)+1)</f>
        <v>40</v>
      </c>
      <c r="B50" s="108" t="s">
        <v>121</v>
      </c>
      <c r="C50" s="32"/>
      <c r="D50" s="33">
        <v>2</v>
      </c>
      <c r="E50" s="114" t="s">
        <v>108</v>
      </c>
      <c r="F50" s="102" t="s">
        <v>11</v>
      </c>
      <c r="G50" s="90">
        <v>20</v>
      </c>
      <c r="H50" s="26">
        <f>SUM($G$1:G50)</f>
        <v>451</v>
      </c>
      <c r="I50" s="25"/>
      <c r="J50" s="104"/>
    </row>
    <row r="51" spans="1:10" s="22" customFormat="1" ht="28">
      <c r="A51" s="65">
        <f>IF(OR(LEFT(B51,1)=" ",B51=""),"",MAX($A$8:A50)+1)</f>
        <v>41</v>
      </c>
      <c r="B51" s="108" t="s">
        <v>180</v>
      </c>
      <c r="C51" s="32"/>
      <c r="D51" s="33">
        <v>2</v>
      </c>
      <c r="E51" s="132" t="s">
        <v>108</v>
      </c>
      <c r="F51" s="35"/>
      <c r="G51" s="90"/>
      <c r="H51" s="26">
        <f>SUM($G$1:G51)</f>
        <v>451</v>
      </c>
      <c r="I51" s="25"/>
      <c r="J51" s="167"/>
    </row>
    <row r="52" spans="1:10" s="22" customFormat="1">
      <c r="A52" s="65">
        <f>IF(OR(LEFT(B52,1)=" ",B52=""),"",MAX($A$8:A51)+1)</f>
        <v>42</v>
      </c>
      <c r="B52" s="108" t="s">
        <v>145</v>
      </c>
      <c r="C52" s="32"/>
      <c r="D52" s="33">
        <v>2</v>
      </c>
      <c r="E52" s="132" t="s">
        <v>108</v>
      </c>
      <c r="F52" s="35"/>
      <c r="G52" s="90"/>
      <c r="H52" s="26">
        <f>SUM($G$1:G52)</f>
        <v>451</v>
      </c>
      <c r="I52" s="25"/>
      <c r="J52" s="167"/>
    </row>
    <row r="53" spans="1:10" s="22" customFormat="1" ht="28">
      <c r="A53" s="65">
        <f>IF(OR(LEFT(B53,1)=" ",B53=""),"",MAX($A$8:A52)+1)</f>
        <v>43</v>
      </c>
      <c r="B53" s="108" t="s">
        <v>167</v>
      </c>
      <c r="C53" s="32"/>
      <c r="D53" s="33">
        <v>3</v>
      </c>
      <c r="E53" s="132" t="s">
        <v>108</v>
      </c>
      <c r="F53" s="35"/>
      <c r="G53" s="90"/>
      <c r="H53" s="26">
        <f>SUM($G$1:G53)</f>
        <v>451</v>
      </c>
      <c r="I53" s="25"/>
      <c r="J53" s="104"/>
    </row>
    <row r="54" spans="1:10" s="22" customFormat="1">
      <c r="A54" s="65">
        <f>IF(OR(LEFT(B54,1)=" ",B54=""),"",MAX($A$8:A53)+1)</f>
        <v>44</v>
      </c>
      <c r="B54" s="108" t="s">
        <v>182</v>
      </c>
      <c r="C54" s="32"/>
      <c r="D54" s="33"/>
      <c r="E54" s="132" t="s">
        <v>176</v>
      </c>
      <c r="F54" s="35"/>
      <c r="G54" s="90"/>
      <c r="H54" s="26">
        <f>SUM($G$1:G54)</f>
        <v>451</v>
      </c>
      <c r="I54" s="25"/>
      <c r="J54" s="165"/>
    </row>
    <row r="55" spans="1:10" s="22" customFormat="1">
      <c r="A55" s="65">
        <f>IF(OR(LEFT(B55,1)=" ",B55=""),"",MAX($A$8:A54)+1)</f>
        <v>45</v>
      </c>
      <c r="B55" s="108" t="s">
        <v>157</v>
      </c>
      <c r="C55" s="32"/>
      <c r="D55" s="33">
        <v>2</v>
      </c>
      <c r="E55" s="129" t="s">
        <v>52</v>
      </c>
      <c r="F55" s="35"/>
      <c r="G55" s="90"/>
      <c r="H55" s="26">
        <f>SUM($G$1:G55)</f>
        <v>451</v>
      </c>
      <c r="I55" s="25"/>
    </row>
    <row r="56" spans="1:10" s="22" customFormat="1">
      <c r="A56" s="65">
        <f>IF(OR(LEFT(B56,1)=" ",B56=""),"",MAX($A$8:A55)+1)</f>
        <v>46</v>
      </c>
      <c r="B56" s="108" t="s">
        <v>175</v>
      </c>
      <c r="C56" s="32"/>
      <c r="D56" s="33">
        <v>2</v>
      </c>
      <c r="E56" s="129" t="s">
        <v>52</v>
      </c>
      <c r="F56" s="35"/>
      <c r="G56" s="90"/>
      <c r="H56" s="26">
        <f>SUM($G$1:G56)</f>
        <v>451</v>
      </c>
      <c r="I56" s="25"/>
    </row>
    <row r="57" spans="1:10" s="22" customFormat="1">
      <c r="A57" s="65">
        <f>IF(OR(LEFT(B57,1)=" ",B57=""),"",MAX($A$8:A56)+1)</f>
        <v>47</v>
      </c>
      <c r="B57" s="108" t="s">
        <v>158</v>
      </c>
      <c r="C57" s="32"/>
      <c r="D57" s="33">
        <v>5</v>
      </c>
      <c r="E57" s="129" t="s">
        <v>52</v>
      </c>
      <c r="F57" s="35"/>
      <c r="G57" s="90"/>
      <c r="H57" s="26">
        <f>SUM($G$1:G57)</f>
        <v>451</v>
      </c>
      <c r="I57" s="25"/>
    </row>
    <row r="58" spans="1:10" s="22" customFormat="1">
      <c r="A58" s="65">
        <f>IF(OR(LEFT(B58,1)=" ",B58=""),"",MAX($A$8:A57)+1)</f>
        <v>48</v>
      </c>
      <c r="B58" s="108" t="s">
        <v>156</v>
      </c>
      <c r="C58" s="32"/>
      <c r="D58" s="33">
        <v>2</v>
      </c>
      <c r="E58" s="129" t="s">
        <v>52</v>
      </c>
      <c r="F58" s="35"/>
      <c r="G58" s="90"/>
      <c r="H58" s="26">
        <f>SUM($G$1:G58)</f>
        <v>451</v>
      </c>
      <c r="I58" s="25"/>
    </row>
    <row r="59" spans="1:10" s="22" customFormat="1">
      <c r="A59" s="65">
        <f>IF(OR(LEFT(B59,1)=" ",B59=""),"",MAX($A$8:A58)+1)</f>
        <v>49</v>
      </c>
      <c r="B59" s="162" t="s">
        <v>116</v>
      </c>
      <c r="C59" s="32"/>
      <c r="D59" s="33">
        <v>2</v>
      </c>
      <c r="E59" s="113" t="s">
        <v>52</v>
      </c>
      <c r="F59" s="35" t="s">
        <v>38</v>
      </c>
      <c r="G59" s="36">
        <v>50</v>
      </c>
      <c r="H59" s="26">
        <f>SUM($G$1:G59)</f>
        <v>501</v>
      </c>
      <c r="I59" s="25"/>
    </row>
    <row r="60" spans="1:10" s="22" customFormat="1">
      <c r="A60" s="65">
        <f>IF(OR(LEFT(B60,1)=" ",B60=""),"",MAX($A$8:A59)+1)</f>
        <v>50</v>
      </c>
      <c r="B60" s="108" t="s">
        <v>147</v>
      </c>
      <c r="C60" s="32"/>
      <c r="D60" s="33">
        <v>2</v>
      </c>
      <c r="E60" s="129" t="s">
        <v>52</v>
      </c>
      <c r="F60" s="35"/>
      <c r="G60" s="90"/>
      <c r="H60" s="26">
        <f>SUM($G$1:G60)</f>
        <v>501</v>
      </c>
      <c r="I60" s="25"/>
      <c r="J60" s="163"/>
    </row>
    <row r="61" spans="1:10" s="22" customFormat="1">
      <c r="A61" s="65">
        <f>IF(OR(LEFT(B61,1)=" ",B61=""),"",MAX($A$8:A60)+1)</f>
        <v>51</v>
      </c>
      <c r="B61" s="108" t="s">
        <v>159</v>
      </c>
      <c r="C61" s="32"/>
      <c r="D61" s="33">
        <v>2</v>
      </c>
      <c r="E61" s="129" t="s">
        <v>88</v>
      </c>
      <c r="F61" s="35"/>
      <c r="G61" s="90"/>
      <c r="H61" s="26">
        <f>SUM($G$1:G61)</f>
        <v>501</v>
      </c>
      <c r="I61" s="25"/>
    </row>
    <row r="62" spans="1:10" s="22" customFormat="1" ht="28">
      <c r="A62" s="65">
        <f>IF(OR(LEFT(B62,1)=" ",B62=""),"",MAX($A$8:A61)+1)</f>
        <v>52</v>
      </c>
      <c r="B62" s="108" t="s">
        <v>151</v>
      </c>
      <c r="C62" s="32"/>
      <c r="D62" s="33">
        <v>2</v>
      </c>
      <c r="E62" s="129" t="s">
        <v>88</v>
      </c>
      <c r="F62" s="35"/>
      <c r="G62" s="90"/>
      <c r="H62" s="26">
        <f>SUM($G$1:G62)</f>
        <v>501</v>
      </c>
      <c r="I62" s="25"/>
      <c r="J62" s="127"/>
    </row>
    <row r="63" spans="1:10" s="22" customFormat="1">
      <c r="A63" s="65">
        <f>IF(OR(LEFT(B63,1)=" ",B63=""),"",MAX($A$8:A62)+1)</f>
        <v>53</v>
      </c>
      <c r="B63" s="108" t="s">
        <v>152</v>
      </c>
      <c r="C63" s="32"/>
      <c r="D63" s="33">
        <v>2</v>
      </c>
      <c r="E63" s="129" t="s">
        <v>88</v>
      </c>
      <c r="F63" s="35"/>
      <c r="G63" s="90"/>
      <c r="H63" s="26">
        <f>SUM($G$1:G63)</f>
        <v>501</v>
      </c>
      <c r="I63" s="25"/>
    </row>
    <row r="64" spans="1:10" s="22" customFormat="1">
      <c r="A64" s="65">
        <f>IF(OR(LEFT(B64,1)=" ",B64=""),"",MAX($A$8:A63)+1)</f>
        <v>54</v>
      </c>
      <c r="B64" s="108" t="s">
        <v>153</v>
      </c>
      <c r="C64" s="32"/>
      <c r="D64" s="33">
        <v>5</v>
      </c>
      <c r="E64" s="129" t="s">
        <v>88</v>
      </c>
      <c r="F64" s="35"/>
      <c r="G64" s="90"/>
      <c r="H64" s="26">
        <f>SUM($G$1:G64)</f>
        <v>501</v>
      </c>
      <c r="I64" s="25"/>
    </row>
    <row r="65" spans="1:10" s="22" customFormat="1" ht="28">
      <c r="A65" s="65">
        <f>IF(OR(LEFT(B65,1)=" ",B65=""),"",MAX($A$8:A64)+1)</f>
        <v>55</v>
      </c>
      <c r="B65" s="108" t="s">
        <v>131</v>
      </c>
      <c r="C65" s="32"/>
      <c r="D65" s="33">
        <v>4</v>
      </c>
      <c r="E65" s="114" t="s">
        <v>88</v>
      </c>
      <c r="F65" s="35" t="s">
        <v>41</v>
      </c>
      <c r="G65" s="90">
        <v>0</v>
      </c>
      <c r="H65" s="26">
        <f>SUM($G$1:G65)</f>
        <v>501</v>
      </c>
      <c r="I65" s="25"/>
    </row>
    <row r="66" spans="1:10" s="22" customFormat="1">
      <c r="A66" s="65">
        <f>IF(OR(LEFT(B66,1)=" ",B66=""),"",MAX($A$8:A65)+1)</f>
        <v>56</v>
      </c>
      <c r="B66" s="115" t="s">
        <v>132</v>
      </c>
      <c r="C66" s="32"/>
      <c r="D66" s="33">
        <v>2</v>
      </c>
      <c r="E66" s="113" t="s">
        <v>88</v>
      </c>
      <c r="F66" s="35" t="s">
        <v>136</v>
      </c>
      <c r="G66" s="36">
        <v>0</v>
      </c>
      <c r="H66" s="26">
        <f>SUM($G$1:G66)</f>
        <v>501</v>
      </c>
      <c r="I66" s="25"/>
    </row>
    <row r="67" spans="1:10" s="22" customFormat="1">
      <c r="A67" s="65">
        <f>IF(OR(LEFT(B67,1)=" ",B67=""),"",MAX($A$8:A66)+1)</f>
        <v>57</v>
      </c>
      <c r="B67" s="108" t="s">
        <v>166</v>
      </c>
      <c r="C67" s="32"/>
      <c r="D67" s="33">
        <v>3</v>
      </c>
      <c r="E67" s="132" t="s">
        <v>177</v>
      </c>
      <c r="F67" s="35"/>
      <c r="G67" s="90"/>
      <c r="H67" s="26">
        <f>SUM($G$1:G67)</f>
        <v>501</v>
      </c>
      <c r="I67" s="25"/>
    </row>
    <row r="68" spans="1:10" s="22" customFormat="1">
      <c r="A68" s="65">
        <f>IF(OR(LEFT(B68,1)=" ",B68=""),"",MAX($A$8:A67)+1)</f>
        <v>58</v>
      </c>
      <c r="B68" s="108" t="s">
        <v>164</v>
      </c>
      <c r="C68" s="32"/>
      <c r="D68" s="33">
        <v>3</v>
      </c>
      <c r="E68" s="132" t="s">
        <v>177</v>
      </c>
      <c r="F68" s="35"/>
      <c r="G68" s="90"/>
      <c r="H68" s="26">
        <f>SUM($G$1:G68)</f>
        <v>501</v>
      </c>
      <c r="I68" s="25"/>
    </row>
    <row r="69" spans="1:10" s="22" customFormat="1">
      <c r="A69" s="65">
        <f>IF(OR(LEFT(B69,1)=" ",B69=""),"",MAX($A$8:A68)+1)</f>
        <v>59</v>
      </c>
      <c r="B69" s="108" t="s">
        <v>148</v>
      </c>
      <c r="C69" s="32"/>
      <c r="D69" s="33">
        <v>4</v>
      </c>
      <c r="E69" s="129" t="s">
        <v>181</v>
      </c>
      <c r="F69" s="35"/>
      <c r="G69" s="90"/>
      <c r="H69" s="26">
        <f>SUM($G$1:G69)</f>
        <v>501</v>
      </c>
      <c r="I69" s="25"/>
      <c r="J69" s="163"/>
    </row>
    <row r="70" spans="1:10" s="22" customFormat="1">
      <c r="A70" s="65">
        <f>IF(OR(LEFT(B70,1)=" ",B70=""),"",MAX($A$8:A69)+1)</f>
        <v>60</v>
      </c>
      <c r="B70" s="108" t="s">
        <v>146</v>
      </c>
      <c r="C70" s="32"/>
      <c r="D70" s="33">
        <v>4</v>
      </c>
      <c r="E70" s="129" t="s">
        <v>181</v>
      </c>
      <c r="F70" s="35"/>
      <c r="G70" s="90"/>
      <c r="H70" s="26">
        <f>SUM($G$1:G70)</f>
        <v>501</v>
      </c>
      <c r="I70" s="25"/>
      <c r="J70" s="163"/>
    </row>
    <row r="71" spans="1:10" s="22" customFormat="1" ht="28">
      <c r="A71" s="65">
        <f>IF(OR(LEFT(B71,1)=" ",B71=""),"",MAX($A$8:A70)+1)</f>
        <v>61</v>
      </c>
      <c r="B71" s="108" t="s">
        <v>168</v>
      </c>
      <c r="C71" s="32"/>
      <c r="D71" s="33">
        <v>3</v>
      </c>
      <c r="E71" s="132" t="s">
        <v>179</v>
      </c>
      <c r="F71" s="35"/>
      <c r="G71" s="90"/>
      <c r="H71" s="26">
        <f>SUM($G$1:G71)</f>
        <v>501</v>
      </c>
      <c r="I71" s="25"/>
    </row>
    <row r="72" spans="1:10" s="22" customFormat="1" ht="28">
      <c r="A72" s="65">
        <f>IF(OR(LEFT(B72,1)=" ",B72=""),"",MAX($A$8:A71)+1)</f>
        <v>62</v>
      </c>
      <c r="B72" s="108" t="s">
        <v>169</v>
      </c>
      <c r="C72" s="32"/>
      <c r="D72" s="33">
        <v>4</v>
      </c>
      <c r="E72" s="132" t="s">
        <v>179</v>
      </c>
      <c r="F72" s="35"/>
      <c r="G72" s="90"/>
      <c r="H72" s="26">
        <f>SUM($G$1:G72)</f>
        <v>501</v>
      </c>
      <c r="I72" s="25"/>
    </row>
    <row r="73" spans="1:10" s="22" customFormat="1" hidden="1">
      <c r="A73" s="65" t="str">
        <f>IF(OR(LEFT(B73,1)=" ",B73=""),"",MAX($A$8:A72)+1)</f>
        <v/>
      </c>
      <c r="B73" s="108"/>
      <c r="C73" s="32"/>
      <c r="D73" s="33"/>
      <c r="E73" s="116"/>
      <c r="F73" s="35"/>
      <c r="G73" s="90"/>
      <c r="H73" s="82"/>
      <c r="I73" s="25"/>
    </row>
    <row r="74" spans="1:10" s="22" customFormat="1" hidden="1">
      <c r="A74" s="65" t="str">
        <f>IF(OR(LEFT(B74,1)=" ",B74=""),"",MAX($A$8:A73)+1)</f>
        <v/>
      </c>
      <c r="B74" s="108"/>
      <c r="C74" s="32"/>
      <c r="D74" s="33"/>
      <c r="E74" s="116"/>
      <c r="F74" s="35"/>
      <c r="G74" s="90"/>
      <c r="H74" s="82"/>
      <c r="I74" s="25"/>
    </row>
    <row r="75" spans="1:10" s="22" customFormat="1" hidden="1">
      <c r="A75" s="65" t="str">
        <f>IF(OR(LEFT(B75,1)=" ",B75=""),"",MAX($A$8:A74)+1)</f>
        <v/>
      </c>
      <c r="B75" s="108"/>
      <c r="C75" s="32"/>
      <c r="D75" s="33"/>
      <c r="E75" s="116"/>
      <c r="F75" s="35"/>
      <c r="G75" s="90"/>
      <c r="H75" s="82"/>
      <c r="I75" s="25"/>
    </row>
    <row r="76" spans="1:10" s="22" customFormat="1" hidden="1">
      <c r="A76" s="65" t="str">
        <f>IF(OR(LEFT(B76,1)=" ",B76=""),"",MAX($A$8:A75)+1)</f>
        <v/>
      </c>
      <c r="B76" s="108"/>
      <c r="C76" s="32"/>
      <c r="D76" s="33"/>
      <c r="E76" s="116"/>
      <c r="F76" s="35"/>
      <c r="G76" s="90"/>
      <c r="H76" s="82"/>
      <c r="I76" s="25"/>
    </row>
    <row r="77" spans="1:10" s="22" customFormat="1" hidden="1">
      <c r="A77" s="65" t="str">
        <f>IF(OR(LEFT(B77,1)=" ",B77=""),"",MAX($A$8:A76)+1)</f>
        <v/>
      </c>
      <c r="B77" s="108"/>
      <c r="C77" s="32"/>
      <c r="D77" s="33"/>
      <c r="E77" s="116"/>
      <c r="F77" s="35"/>
      <c r="G77" s="90"/>
      <c r="H77" s="82"/>
      <c r="I77" s="25"/>
    </row>
    <row r="78" spans="1:10" s="22" customFormat="1" hidden="1">
      <c r="A78" s="65" t="str">
        <f>IF(OR(LEFT(B78,1)=" ",B78=""),"",MAX($A$8:A77)+1)</f>
        <v/>
      </c>
      <c r="B78" s="108"/>
      <c r="C78" s="32"/>
      <c r="D78" s="33"/>
      <c r="E78" s="116"/>
      <c r="F78" s="35"/>
      <c r="G78" s="90"/>
      <c r="H78" s="82"/>
      <c r="I78" s="25"/>
    </row>
    <row r="79" spans="1:10" s="22" customFormat="1" hidden="1">
      <c r="A79" s="65" t="str">
        <f>IF(OR(LEFT(B79,1)=" ",B79=""),"",MAX($A$8:A78)+1)</f>
        <v/>
      </c>
      <c r="B79" s="108"/>
      <c r="C79" s="32"/>
      <c r="D79" s="33"/>
      <c r="E79" s="116"/>
      <c r="F79" s="35"/>
      <c r="G79" s="90"/>
      <c r="H79" s="82"/>
      <c r="I79" s="25"/>
    </row>
    <row r="80" spans="1:10" s="22" customFormat="1" hidden="1">
      <c r="A80" s="65" t="str">
        <f>IF(OR(LEFT(B80,1)=" ",B80=""),"",MAX($A$8:A79)+1)</f>
        <v/>
      </c>
      <c r="B80" s="108"/>
      <c r="C80" s="32"/>
      <c r="D80" s="33"/>
      <c r="E80" s="116"/>
      <c r="F80" s="35"/>
      <c r="G80" s="90"/>
      <c r="H80" s="82"/>
      <c r="I80" s="25"/>
    </row>
    <row r="81" spans="1:10" s="22" customFormat="1" hidden="1">
      <c r="A81" s="65" t="str">
        <f>IF(OR(LEFT(B81,1)=" ",B81=""),"",MAX($A$8:A80)+1)</f>
        <v/>
      </c>
      <c r="B81" s="108"/>
      <c r="C81" s="32"/>
      <c r="D81" s="33"/>
      <c r="E81" s="116"/>
      <c r="F81" s="35"/>
      <c r="G81" s="90"/>
      <c r="H81" s="82"/>
      <c r="I81" s="25"/>
    </row>
    <row r="82" spans="1:10" s="22" customFormat="1" hidden="1">
      <c r="A82" s="65" t="str">
        <f>IF(OR(LEFT(B82,1)=" ",B82=""),"",MAX($A$8:A81)+1)</f>
        <v/>
      </c>
      <c r="B82" s="108"/>
      <c r="C82" s="32"/>
      <c r="D82" s="33"/>
      <c r="E82" s="116"/>
      <c r="F82" s="35"/>
      <c r="G82" s="90"/>
      <c r="H82" s="82"/>
      <c r="I82" s="25"/>
    </row>
    <row r="83" spans="1:10" s="22" customFormat="1" ht="14.5" thickBot="1">
      <c r="A83" s="65" t="str">
        <f>IF(OR(LEFT(B83,1)=" ",B83=""),"",MAX($A$8:A49)+1)</f>
        <v/>
      </c>
      <c r="B83" s="98"/>
      <c r="C83" s="37"/>
      <c r="D83" s="38"/>
      <c r="E83" s="39"/>
      <c r="F83" s="40"/>
      <c r="G83" s="41"/>
      <c r="H83" s="82">
        <f>SUM($G$1:G83)</f>
        <v>501</v>
      </c>
      <c r="I83" s="25"/>
    </row>
    <row r="84" spans="1:10" s="42" customFormat="1" ht="16.5" customHeight="1" thickTop="1" thickBot="1">
      <c r="A84" s="63"/>
      <c r="B84" s="141" t="s">
        <v>71</v>
      </c>
      <c r="C84" s="142"/>
      <c r="D84" s="142"/>
      <c r="E84" s="142"/>
      <c r="F84" s="79">
        <f>Budget!B3</f>
        <v>5</v>
      </c>
      <c r="G84" s="81">
        <f>DSUM(D1:H83,4,G89:G90)</f>
        <v>501</v>
      </c>
      <c r="H84" s="84"/>
      <c r="I84" s="31"/>
      <c r="J84" s="31"/>
    </row>
    <row r="85" spans="1:10" s="42" customFormat="1" ht="15" customHeight="1" thickTop="1" thickBot="1">
      <c r="A85" s="64"/>
      <c r="B85" s="141" t="s">
        <v>72</v>
      </c>
      <c r="C85" s="142"/>
      <c r="D85" s="142"/>
      <c r="E85" s="142"/>
      <c r="F85" s="80">
        <v>5.9</v>
      </c>
      <c r="G85" s="81">
        <f>DSUM(D1:H83,4,F89:F90)</f>
        <v>501</v>
      </c>
      <c r="H85" s="85"/>
      <c r="I85" s="31"/>
      <c r="J85" s="31"/>
    </row>
    <row r="86" spans="1:10" s="42" customFormat="1" ht="16.5" thickTop="1" thickBot="1">
      <c r="A86" s="64"/>
      <c r="B86" s="143" t="s">
        <v>73</v>
      </c>
      <c r="C86" s="144"/>
      <c r="D86" s="144"/>
      <c r="E86" s="144"/>
      <c r="F86" s="89">
        <f>IF(ISTEXT(Budget!E3),Budget!E3,IF(Budget!E3&lt;6,"None",Budget!E3))</f>
        <v>6</v>
      </c>
      <c r="G86" s="88">
        <f>DSUM(D1:H83,4,H89:H90)-DSUM(D1:H83,4,F89:F90)</f>
        <v>0</v>
      </c>
      <c r="H86" s="86"/>
      <c r="I86" s="31"/>
      <c r="J86" s="31"/>
    </row>
    <row r="87" spans="1:10" ht="14.5" thickTop="1">
      <c r="B87" s="99"/>
      <c r="C87" s="43"/>
      <c r="D87" s="43"/>
      <c r="E87" s="43"/>
      <c r="F87" s="22"/>
      <c r="G87" s="83"/>
      <c r="H87" s="83"/>
    </row>
    <row r="88" spans="1:10" ht="25" hidden="1">
      <c r="D88" s="76"/>
      <c r="E88" s="76"/>
      <c r="F88" s="76"/>
      <c r="G88" s="77" t="s">
        <v>68</v>
      </c>
      <c r="H88" s="77" t="s">
        <v>67</v>
      </c>
    </row>
    <row r="89" spans="1:10" hidden="1">
      <c r="D89" s="76"/>
      <c r="E89" s="76"/>
      <c r="F89" s="78" t="s">
        <v>0</v>
      </c>
      <c r="G89" s="78" t="s">
        <v>0</v>
      </c>
      <c r="H89" s="78" t="s">
        <v>0</v>
      </c>
    </row>
    <row r="90" spans="1:10" hidden="1">
      <c r="D90" s="76"/>
      <c r="E90" s="76">
        <f>IF(ISTEXT(F86),0,F86)</f>
        <v>6</v>
      </c>
      <c r="F90" s="76" t="str">
        <f>CONCATENATE("&lt;",TEXT(F85+0.1,"0.0"))</f>
        <v>&lt;6.0</v>
      </c>
      <c r="G90" s="76" t="str">
        <f>CONCATENATE("&lt;",TEXT(F84+0.1,"0.0"))</f>
        <v>&lt;5.1</v>
      </c>
      <c r="H90" s="78" t="str">
        <f>CONCATENATE("&lt;",TEXT(IF(E90&lt;6,6,E90)+0.1,"0.0"))</f>
        <v>&lt;6.1</v>
      </c>
    </row>
    <row r="91" spans="1:10">
      <c r="D91" s="76"/>
      <c r="E91" s="76"/>
      <c r="F91" s="76"/>
      <c r="G91" s="78"/>
      <c r="H91" s="78"/>
    </row>
  </sheetData>
  <sortState ref="A42:J72">
    <sortCondition ref="E42:E72"/>
    <sortCondition ref="B42:B72"/>
  </sortState>
  <mergeCells count="8">
    <mergeCell ref="E1:E4"/>
    <mergeCell ref="B84:E84"/>
    <mergeCell ref="B85:E85"/>
    <mergeCell ref="B86:E86"/>
    <mergeCell ref="H1:H8"/>
    <mergeCell ref="D1:D8"/>
    <mergeCell ref="F1:F8"/>
    <mergeCell ref="G1:G8"/>
  </mergeCells>
  <phoneticPr fontId="18" type="noConversion"/>
  <pageMargins left="0.35433070866141736" right="0.35433070866141736" top="0.19685039370078741" bottom="0.19685039370078741" header="0" footer="0"/>
  <pageSetup paperSize="9" scale="95" fitToHeight="0" orientation="portrait" horizontalDpi="300" verticalDpi="300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YOUR JOBS</vt:lpstr>
      <vt:lpstr>Budget</vt:lpstr>
      <vt:lpstr>ALL JOBS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2019-01-17T21:18:37Z</cp:lastPrinted>
  <dcterms:created xsi:type="dcterms:W3CDTF">2003-01-28T20:30:10Z</dcterms:created>
  <dcterms:modified xsi:type="dcterms:W3CDTF">2019-01-17T23:26:37Z</dcterms:modified>
</cp:coreProperties>
</file>